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firstSheet="1" activeTab="6"/>
  </bookViews>
  <sheets>
    <sheet name="WK II Jungen" sheetId="1" r:id="rId1"/>
    <sheet name="WK III Jungen" sheetId="2" r:id="rId2"/>
    <sheet name="WK IV Jungen" sheetId="3" r:id="rId3"/>
    <sheet name="WK II Mädchen" sheetId="4" r:id="rId4"/>
    <sheet name="WK III Mädchen" sheetId="5" r:id="rId5"/>
    <sheet name="WK IV Mädchen" sheetId="6" r:id="rId6"/>
    <sheet name="Auswertung" sheetId="7" r:id="rId7"/>
  </sheets>
  <definedNames/>
  <calcPr fullCalcOnLoad="1"/>
</workbook>
</file>

<file path=xl/sharedStrings.xml><?xml version="1.0" encoding="utf-8"?>
<sst xmlns="http://schemas.openxmlformats.org/spreadsheetml/2006/main" count="182" uniqueCount="59">
  <si>
    <t>Schule</t>
  </si>
  <si>
    <t>Kugel</t>
  </si>
  <si>
    <t>100m</t>
  </si>
  <si>
    <t>Weit</t>
  </si>
  <si>
    <t>Hoch</t>
  </si>
  <si>
    <t>Speer</t>
  </si>
  <si>
    <t>4x100m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</si>
  <si>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</si>
  <si>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</si>
  <si>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</si>
  <si>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</si>
  <si>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</si>
  <si>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</si>
  <si>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</si>
  <si>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</si>
  <si>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</si>
  <si>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</si>
  <si>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</si>
  <si>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</si>
  <si>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</si>
  <si>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</si>
  <si>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</si>
  <si>
    <t>800m</t>
  </si>
  <si>
    <t>Gymnasium Marienberg</t>
  </si>
  <si>
    <t>Gymnasium Olbernhau</t>
  </si>
  <si>
    <t>WK II Jungen</t>
  </si>
  <si>
    <t>Punkte</t>
  </si>
  <si>
    <t>Gym. Marienberg</t>
  </si>
  <si>
    <t>Gym. Olbernhau</t>
  </si>
  <si>
    <t>Gymnasium Zschopau</t>
  </si>
  <si>
    <t>WK III Jungen</t>
  </si>
  <si>
    <t>WK IV Jungen</t>
  </si>
  <si>
    <t>WK II Mädchen</t>
  </si>
  <si>
    <t>Gymnasium Zwönitz</t>
  </si>
  <si>
    <t>WK III Mädchen</t>
  </si>
  <si>
    <t>WK IV Mädchen</t>
  </si>
  <si>
    <t>Gym. Zschopau</t>
  </si>
  <si>
    <t>Gym. Zwönitz</t>
  </si>
  <si>
    <t>1.</t>
  </si>
  <si>
    <t>2.</t>
  </si>
  <si>
    <t>3.</t>
  </si>
  <si>
    <t>4.</t>
  </si>
  <si>
    <t>5.</t>
  </si>
  <si>
    <t>6.</t>
  </si>
  <si>
    <t>OS "Nexö" Zschopau</t>
  </si>
  <si>
    <t>OS Lengefeld</t>
  </si>
  <si>
    <t>OS "Trebra" Marienberg</t>
  </si>
  <si>
    <t>OS Auerbach</t>
  </si>
  <si>
    <t>OS Jöhstadt</t>
  </si>
  <si>
    <t>7.</t>
  </si>
  <si>
    <t>OS Sehmatal</t>
  </si>
  <si>
    <t>OS Trebra Marienberg</t>
  </si>
  <si>
    <t>LKG Annaberg</t>
  </si>
  <si>
    <t>OS Olbernhau</t>
  </si>
  <si>
    <t>Ev. OS Großrückerswalde</t>
  </si>
  <si>
    <t>8.</t>
  </si>
  <si>
    <t>OS Bergstadt Schneeberg</t>
  </si>
  <si>
    <t>OS Bergst. Schneeberg</t>
  </si>
  <si>
    <t xml:space="preserve">Endplatzierung    JtfO Erzgebirgsfinale Leichtathletik am 03.06.2014 in Marienberg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</si>
</sst>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6">
    <xf numFmtId="0" fontId="0" fillId="0" borderId="0" xfId="0" applyFont="1" applyAlignment="1">
      <alignment/>
    </xf>
    <xf numFmtId="2" fontId="3" fillId="33" borderId="10" xfId="51" applyNumberFormat="1" applyFont="1" applyFill="1" applyBorder="1" applyAlignment="1">
      <alignment horizont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4" fillId="33" borderId="10" xfId="51" applyNumberFormat="1" applyFont="1" applyFill="1" applyBorder="1" applyAlignment="1">
      <alignment horizontal="center"/>
      <protection/>
    </xf>
    <xf numFmtId="2" fontId="46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3" fillId="0" borderId="10" xfId="51" applyNumberFormat="1" applyFont="1" applyBorder="1" applyAlignment="1">
      <alignment horizontal="center"/>
      <protection/>
    </xf>
    <xf numFmtId="2" fontId="3" fillId="33" borderId="11" xfId="51" applyNumberFormat="1" applyFont="1" applyFill="1" applyBorder="1" applyAlignment="1">
      <alignment horizontal="center"/>
      <protection/>
    </xf>
    <xf numFmtId="2" fontId="4" fillId="0" borderId="11" xfId="51" applyNumberFormat="1" applyFont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1" fontId="46" fillId="0" borderId="10" xfId="0" applyNumberFormat="1" applyFont="1" applyBorder="1" applyAlignment="1">
      <alignment horizontal="center"/>
    </xf>
    <xf numFmtId="2" fontId="4" fillId="34" borderId="10" xfId="51" applyNumberFormat="1" applyFont="1" applyFill="1" applyBorder="1" applyAlignment="1">
      <alignment horizontal="center"/>
      <protection/>
    </xf>
    <xf numFmtId="2" fontId="47" fillId="34" borderId="10" xfId="0" applyNumberFormat="1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5"/>
  <sheetViews>
    <sheetView zoomScale="109" zoomScaleNormal="109" zoomScalePageLayoutView="0" workbookViewId="0" topLeftCell="A1">
      <selection activeCell="P7" sqref="P7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10.8515625" style="0" bestFit="1" customWidth="1"/>
    <col min="5" max="5" width="9.57421875" style="0" bestFit="1" customWidth="1"/>
    <col min="6" max="6" width="7.7109375" style="0" customWidth="1"/>
    <col min="7" max="7" width="9.8515625" style="0" customWidth="1"/>
    <col min="8" max="8" width="7.421875" style="0" customWidth="1"/>
    <col min="9" max="9" width="9.57421875" style="0" bestFit="1" customWidth="1"/>
    <col min="10" max="10" width="7.140625" style="0" bestFit="1" customWidth="1"/>
    <col min="11" max="11" width="10.28125" style="0" bestFit="1" customWidth="1"/>
    <col min="12" max="12" width="7.7109375" style="0" bestFit="1" customWidth="1"/>
    <col min="13" max="13" width="9.57421875" style="0" bestFit="1" customWidth="1"/>
    <col min="14" max="14" width="9.7109375" style="0" bestFit="1" customWidth="1"/>
    <col min="15" max="15" width="12.140625" style="0" bestFit="1" customWidth="1"/>
    <col min="16" max="16" width="8.421875" style="0" bestFit="1" customWidth="1"/>
    <col min="17" max="17" width="8.8515625" style="0" bestFit="1" customWidth="1"/>
  </cols>
  <sheetData>
    <row r="1" spans="1:17" ht="20.25">
      <c r="A1" s="16"/>
      <c r="B1" s="14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1" t="s">
        <v>0</v>
      </c>
      <c r="C3" s="4" t="s">
        <v>8</v>
      </c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  <c r="K3" s="1"/>
      <c r="L3" s="1" t="s">
        <v>5</v>
      </c>
      <c r="M3" s="1"/>
      <c r="N3" s="1" t="s">
        <v>6</v>
      </c>
      <c r="O3" s="1"/>
      <c r="P3" s="1" t="s">
        <v>22</v>
      </c>
      <c r="Q3" s="5"/>
    </row>
    <row r="4" spans="1:17" ht="15.75">
      <c r="A4" s="10"/>
      <c r="B4" s="2"/>
      <c r="C4" s="5"/>
      <c r="D4" s="11">
        <v>10.07</v>
      </c>
      <c r="E4" s="2">
        <f>((SQRT(D4)-1.425)/0.0037)</f>
        <v>472.52062987148275</v>
      </c>
      <c r="F4" s="11">
        <v>12.75</v>
      </c>
      <c r="G4" s="2">
        <f>(((100/(F4+0.24))-4.341)/0.00676)</f>
        <v>496.63156911780106</v>
      </c>
      <c r="H4" s="11">
        <v>4.88</v>
      </c>
      <c r="I4" s="2">
        <f>((SQRT(H4)-1.15028)/0.00219)</f>
        <v>483.4667595604804</v>
      </c>
      <c r="J4" s="11">
        <v>1.55</v>
      </c>
      <c r="K4" s="2">
        <f>((SQRT(J4)-0.841)/0.0008)</f>
        <v>504.9874497485915</v>
      </c>
      <c r="L4" s="11">
        <v>28.6</v>
      </c>
      <c r="M4" s="3">
        <f>(((SQRT(L4)-0.35)/0.01052))</f>
        <v>475.0852455179064</v>
      </c>
      <c r="N4" s="12">
        <v>49.78</v>
      </c>
      <c r="O4" s="5">
        <f>(((400/(N4+0.14))-4.341)/0.00338)</f>
        <v>1086.337429828554</v>
      </c>
      <c r="P4" s="12">
        <v>131</v>
      </c>
      <c r="Q4" s="5">
        <f>(((800/P4)-2.325)/0.00644)</f>
        <v>587.2469299701295</v>
      </c>
    </row>
    <row r="5" spans="1:17" ht="15.75">
      <c r="A5" s="10"/>
      <c r="B5" s="2"/>
      <c r="C5" s="5"/>
      <c r="D5" s="11">
        <v>10.15</v>
      </c>
      <c r="E5" s="2">
        <f>((SQRT(D5)-1.425)/0.0037)</f>
        <v>475.92066605805354</v>
      </c>
      <c r="F5" s="11">
        <v>13.08</v>
      </c>
      <c r="G5" s="2">
        <f>(((100/(F5+0.24))-4.341)/0.00676)</f>
        <v>468.4182703413472</v>
      </c>
      <c r="H5" s="11">
        <v>4.52</v>
      </c>
      <c r="I5" s="2">
        <f>((SQRT(H5)-1.15028)/0.00219)</f>
        <v>445.54756280681715</v>
      </c>
      <c r="J5" s="11">
        <v>1.55</v>
      </c>
      <c r="K5" s="2">
        <f>((SQRT(J5)-0.841)/0.0008)</f>
        <v>504.9874497485915</v>
      </c>
      <c r="L5" s="11">
        <v>24.9</v>
      </c>
      <c r="M5" s="3">
        <f>(((SQRT(L5)-0.35)/0.01052))</f>
        <v>441.06368630702093</v>
      </c>
      <c r="N5" s="12"/>
      <c r="O5" s="5">
        <v>0</v>
      </c>
      <c r="P5" s="12">
        <v>151</v>
      </c>
      <c r="Q5" s="5">
        <f>(((800/P5)-2.325)/0.00644)</f>
        <v>461.6480194150796</v>
      </c>
    </row>
    <row r="6" spans="1:17" ht="15.75">
      <c r="A6" s="10"/>
      <c r="B6" s="2"/>
      <c r="C6" s="5"/>
      <c r="D6" s="11">
        <v>9.79</v>
      </c>
      <c r="E6" s="2">
        <f>((SQRT(D6)-1.425)/0.0037)</f>
        <v>460.5128566033521</v>
      </c>
      <c r="F6" s="11">
        <v>13.88</v>
      </c>
      <c r="G6" s="2">
        <f>(((100/(F6+0.24))-4.341)/0.00676)</f>
        <v>405.4960021455989</v>
      </c>
      <c r="H6" s="11">
        <v>4.27</v>
      </c>
      <c r="I6" s="2">
        <f>((SQRT(H6)-1.15028)/0.00219)</f>
        <v>418.3186447384395</v>
      </c>
      <c r="J6" s="11">
        <v>1.4</v>
      </c>
      <c r="K6" s="2">
        <f>((SQRT(J6)-0.841)/0.0008)</f>
        <v>427.769945774904</v>
      </c>
      <c r="L6" s="11">
        <v>27.5</v>
      </c>
      <c r="M6" s="3">
        <f>(((SQRT(L6)-0.35)/0.01052))</f>
        <v>465.21333087934966</v>
      </c>
      <c r="N6" s="12"/>
      <c r="O6" s="5">
        <v>0</v>
      </c>
      <c r="P6" s="12">
        <v>146</v>
      </c>
      <c r="Q6" s="5">
        <f>(((800/P6)-2.325)/0.00644)</f>
        <v>489.8217476389006</v>
      </c>
    </row>
    <row r="7" spans="1:17" ht="15.75">
      <c r="A7" s="10">
        <f>RANK(C7,C4:C77,0)</f>
        <v>2</v>
      </c>
      <c r="B7" s="6" t="s">
        <v>23</v>
      </c>
      <c r="C7" s="5">
        <f>SUM(E7:Q7)</f>
        <v>6956.185041088005</v>
      </c>
      <c r="D7" s="11"/>
      <c r="E7" s="2">
        <f>SUM(E4:E6)-MIN(E4:E6)</f>
        <v>948.4412959295364</v>
      </c>
      <c r="F7" s="11"/>
      <c r="G7" s="2">
        <f>SUM(G4:G6)-MIN(G4:G6)</f>
        <v>965.0498394591482</v>
      </c>
      <c r="H7" s="11"/>
      <c r="I7" s="2">
        <f>SUM(I4:I6)-MIN(I4:I6)</f>
        <v>929.0143223672977</v>
      </c>
      <c r="J7" s="11"/>
      <c r="K7" s="2">
        <f>SUM(K4:K6)-MIN(K4:K6)</f>
        <v>1009.9748994971828</v>
      </c>
      <c r="L7" s="11"/>
      <c r="M7" s="2">
        <f>SUM(M4:M6)-MIN(M4:M6)</f>
        <v>940.2985763972559</v>
      </c>
      <c r="N7" s="12"/>
      <c r="O7" s="2">
        <f>SUM(O4:O5)-MIN(O4:O5)</f>
        <v>1086.337429828554</v>
      </c>
      <c r="P7" s="12"/>
      <c r="Q7" s="2">
        <f>SUM(Q4:Q6)-MIN(Q4:Q6)</f>
        <v>1077.0686776090301</v>
      </c>
    </row>
    <row r="8" spans="1:17" ht="15.75">
      <c r="A8" s="10"/>
      <c r="B8" s="2"/>
      <c r="C8" s="5"/>
      <c r="D8" s="11">
        <v>10.54</v>
      </c>
      <c r="E8" s="2">
        <f>((SQRT(D8)-1.425)/0.0037)</f>
        <v>492.30719355394183</v>
      </c>
      <c r="F8" s="11">
        <v>12.87</v>
      </c>
      <c r="G8" s="2">
        <f>(((100/(F8+0.24))-4.341)/0.00676)</f>
        <v>486.2078498278111</v>
      </c>
      <c r="H8" s="11">
        <v>4.74</v>
      </c>
      <c r="I8" s="2">
        <f>((SQRT(H8)-1.15028)/0.00219)</f>
        <v>468.89228571128956</v>
      </c>
      <c r="J8" s="11">
        <v>1.71</v>
      </c>
      <c r="K8" s="2">
        <f>((SQRT(J8)-0.841)/0.0008)</f>
        <v>583.3371038277527</v>
      </c>
      <c r="L8" s="11">
        <v>40</v>
      </c>
      <c r="M8" s="3">
        <f>(((SQRT(L8)-0.35)/0.01052))</f>
        <v>567.9235095377148</v>
      </c>
      <c r="N8" s="12">
        <v>51.32</v>
      </c>
      <c r="O8" s="5">
        <f>(((400/(N8+0.14))-4.341)/0.00338)</f>
        <v>1015.3927793633014</v>
      </c>
      <c r="P8" s="12">
        <v>157</v>
      </c>
      <c r="Q8" s="5">
        <f aca="true" t="shared" si="0" ref="Q8:Q13">(((800/P8)-2.325)/0.00644)</f>
        <v>430.208292123274</v>
      </c>
    </row>
    <row r="9" spans="1:17" ht="15.75">
      <c r="A9" s="10"/>
      <c r="B9" s="2"/>
      <c r="C9" s="5"/>
      <c r="D9" s="11">
        <v>9.02</v>
      </c>
      <c r="E9" s="2">
        <f>((SQRT(D9)-1.425)/0.0037)</f>
        <v>426.57607663141647</v>
      </c>
      <c r="F9" s="11">
        <v>12.87</v>
      </c>
      <c r="G9" s="2">
        <f>(((100/(F9+0.24))-4.341)/0.00676)</f>
        <v>486.2078498278111</v>
      </c>
      <c r="H9" s="11">
        <v>4.99</v>
      </c>
      <c r="I9" s="2">
        <f>((SQRT(H9)-1.15028)/0.00219)</f>
        <v>494.77205039674334</v>
      </c>
      <c r="J9" s="11">
        <v>1.55</v>
      </c>
      <c r="K9" s="2">
        <f>((SQRT(J9)-0.841)/0.0008)</f>
        <v>504.9874497485915</v>
      </c>
      <c r="L9" s="11">
        <v>33.35</v>
      </c>
      <c r="M9" s="3">
        <f>(((SQRT(L9)-0.35)/0.01052))</f>
        <v>515.6792668433807</v>
      </c>
      <c r="N9" s="12"/>
      <c r="O9" s="5">
        <v>0</v>
      </c>
      <c r="P9" s="12">
        <v>145</v>
      </c>
      <c r="Q9" s="5">
        <f t="shared" si="0"/>
        <v>495.6896551724138</v>
      </c>
    </row>
    <row r="10" spans="1:17" ht="15.75">
      <c r="A10" s="10"/>
      <c r="B10" s="2"/>
      <c r="C10" s="5"/>
      <c r="D10" s="11">
        <v>8.44</v>
      </c>
      <c r="E10" s="2">
        <f>((SQRT(D10)-1.425)/0.0037)</f>
        <v>400.0453538558892</v>
      </c>
      <c r="F10" s="11">
        <v>13.18</v>
      </c>
      <c r="G10" s="2">
        <f>(((100/(F10+0.24))-4.341)/0.00676)</f>
        <v>460.1427261263326</v>
      </c>
      <c r="H10" s="11">
        <v>5.93</v>
      </c>
      <c r="I10" s="2">
        <f>((SQRT(H10)-1.15028)/0.00219)</f>
        <v>586.7028001722301</v>
      </c>
      <c r="J10" s="11">
        <v>1.8</v>
      </c>
      <c r="K10" s="2">
        <f>((SQRT(J10)-0.841)/0.0008)</f>
        <v>625.8009831248423</v>
      </c>
      <c r="L10" s="11">
        <v>14.5</v>
      </c>
      <c r="M10" s="3">
        <f>(((SQRT(L10)-0.35)/0.01052))</f>
        <v>328.6964403927713</v>
      </c>
      <c r="N10" s="12"/>
      <c r="O10" s="5">
        <v>0</v>
      </c>
      <c r="P10" s="12"/>
      <c r="Q10" s="5">
        <v>0</v>
      </c>
    </row>
    <row r="11" spans="1:17" ht="15.75">
      <c r="A11" s="10">
        <f>RANK(C11,C4:C81,0)</f>
        <v>1</v>
      </c>
      <c r="B11" s="6" t="s">
        <v>24</v>
      </c>
      <c r="C11" s="5">
        <f>SUM(E11:Q11)</f>
        <v>7206.805410402634</v>
      </c>
      <c r="D11" s="11"/>
      <c r="E11" s="2">
        <f>SUM(E8:E10)-MIN(E8:E10)</f>
        <v>918.8832701853584</v>
      </c>
      <c r="F11" s="11"/>
      <c r="G11" s="2">
        <f>SUM(G8:G10)-MIN(G8:G10)</f>
        <v>972.4156996556222</v>
      </c>
      <c r="H11" s="11"/>
      <c r="I11" s="2">
        <f>SUM(I8:I10)-MIN(I8:I10)</f>
        <v>1081.4748505689734</v>
      </c>
      <c r="J11" s="11"/>
      <c r="K11" s="2">
        <f>SUM(K8:K10)-MIN(K8:K10)</f>
        <v>1209.1380869525951</v>
      </c>
      <c r="L11" s="11"/>
      <c r="M11" s="2">
        <f>SUM(M8:M10)-MIN(M8:M10)</f>
        <v>1083.6027763810955</v>
      </c>
      <c r="N11" s="12"/>
      <c r="O11" s="2">
        <f>SUM(O8:O9)-MIN(O8:O9)</f>
        <v>1015.3927793633014</v>
      </c>
      <c r="P11" s="12"/>
      <c r="Q11" s="2">
        <f>SUM(Q8:Q10)-MIN(Q8:Q10)</f>
        <v>925.8979472956878</v>
      </c>
    </row>
    <row r="12" spans="1:17" ht="15.75">
      <c r="A12" s="10"/>
      <c r="B12" s="2"/>
      <c r="C12" s="5"/>
      <c r="D12" s="11">
        <v>8.8</v>
      </c>
      <c r="E12" s="2">
        <f>((SQRT(D12)-1.425)/0.0037)</f>
        <v>416.6160526589906</v>
      </c>
      <c r="F12" s="11">
        <v>13.48</v>
      </c>
      <c r="G12" s="2">
        <f>(((100/(F12+0.24))-4.341)/0.00676)</f>
        <v>436.0399020132144</v>
      </c>
      <c r="H12" s="11">
        <v>5.24</v>
      </c>
      <c r="I12" s="2">
        <f>((SQRT(H12)-1.15028)/0.00219)</f>
        <v>520.0112458684564</v>
      </c>
      <c r="J12" s="11">
        <v>1.3</v>
      </c>
      <c r="K12" s="2">
        <f>((SQRT(J12)-0.841)/0.0008)</f>
        <v>373.96928137392257</v>
      </c>
      <c r="L12" s="11">
        <v>20.4</v>
      </c>
      <c r="M12" s="3">
        <f>(((SQRT(L12)-0.35)/0.01052))</f>
        <v>396.0680528759017</v>
      </c>
      <c r="N12" s="12">
        <v>49.5</v>
      </c>
      <c r="O12" s="5">
        <f>(((400/(N12+0.14))-4.341)/0.00338)</f>
        <v>1099.709386875444</v>
      </c>
      <c r="P12" s="12">
        <v>146</v>
      </c>
      <c r="Q12" s="5">
        <f>(((800/P12)-2.325)/0.00644)</f>
        <v>489.8217476389006</v>
      </c>
    </row>
    <row r="13" spans="1:17" ht="15.75">
      <c r="A13" s="10"/>
      <c r="B13" s="2"/>
      <c r="C13" s="5"/>
      <c r="D13" s="11">
        <v>10.14</v>
      </c>
      <c r="E13" s="2">
        <f>((SQRT(D13)-1.425)/0.0037)</f>
        <v>475.49639611300853</v>
      </c>
      <c r="F13" s="11">
        <v>11.97</v>
      </c>
      <c r="G13" s="2">
        <f>(((100/(F13+0.24))-4.341)/0.00676)</f>
        <v>569.379909764525</v>
      </c>
      <c r="H13" s="11">
        <v>4.66</v>
      </c>
      <c r="I13" s="2">
        <f>((SQRT(H13)-1.15028)/0.00219)</f>
        <v>460.4672668914568</v>
      </c>
      <c r="J13" s="11">
        <v>1.4</v>
      </c>
      <c r="K13" s="2">
        <f>((SQRT(J13)-0.841)/0.0008)</f>
        <v>427.769945774904</v>
      </c>
      <c r="L13" s="11">
        <v>25</v>
      </c>
      <c r="M13" s="3">
        <f>(((SQRT(L13)-0.35)/0.01052))</f>
        <v>442.01520912547534</v>
      </c>
      <c r="N13" s="12"/>
      <c r="O13" s="5">
        <v>0</v>
      </c>
      <c r="P13" s="12">
        <v>140</v>
      </c>
      <c r="Q13" s="5">
        <f t="shared" si="0"/>
        <v>526.2866015971606</v>
      </c>
    </row>
    <row r="14" spans="1:17" ht="15.75">
      <c r="A14" s="10"/>
      <c r="B14" s="2"/>
      <c r="C14" s="5"/>
      <c r="D14" s="11"/>
      <c r="E14" s="2">
        <v>0</v>
      </c>
      <c r="F14" s="11">
        <v>12.97</v>
      </c>
      <c r="G14" s="2">
        <f>(((100/(F14+0.24))-4.341)/0.00676)</f>
        <v>477.66608137102503</v>
      </c>
      <c r="H14" s="11"/>
      <c r="I14" s="2">
        <v>0</v>
      </c>
      <c r="J14" s="11">
        <v>1.71</v>
      </c>
      <c r="K14" s="2">
        <f>((SQRT(J14)-0.841)/0.0008)</f>
        <v>583.3371038277527</v>
      </c>
      <c r="L14" s="11">
        <v>22.1</v>
      </c>
      <c r="M14" s="3">
        <f>(((SQRT(L14)-0.35)/0.01052))</f>
        <v>413.59921192179314</v>
      </c>
      <c r="N14" s="12"/>
      <c r="O14" s="5">
        <v>0</v>
      </c>
      <c r="P14" s="12"/>
      <c r="Q14" s="5">
        <v>0</v>
      </c>
    </row>
    <row r="15" spans="1:17" ht="15.75">
      <c r="A15" s="10">
        <f>RANK(C15,C4:C85,0)</f>
        <v>3</v>
      </c>
      <c r="B15" s="6" t="s">
        <v>44</v>
      </c>
      <c r="C15" s="5">
        <f>SUM(E15:Q15)</f>
        <v>6902.176159428893</v>
      </c>
      <c r="D15" s="11"/>
      <c r="E15" s="2">
        <f>SUM(E12:E14)-MIN(E12:E14)</f>
        <v>892.1124487719992</v>
      </c>
      <c r="F15" s="11"/>
      <c r="G15" s="2">
        <f>SUM(G12:G14)-MIN(G12:G14)</f>
        <v>1047.0459911355501</v>
      </c>
      <c r="H15" s="11"/>
      <c r="I15" s="2">
        <f>SUM(I12:I14)-MIN(I12:I14)</f>
        <v>980.4785127599132</v>
      </c>
      <c r="J15" s="11"/>
      <c r="K15" s="2">
        <f>SUM(K12:K14)-MIN(K12:K14)</f>
        <v>1011.1070496026568</v>
      </c>
      <c r="L15" s="11"/>
      <c r="M15" s="2">
        <f>SUM(M12:M14)-MIN(M12:M14)</f>
        <v>855.6144210472685</v>
      </c>
      <c r="N15" s="12"/>
      <c r="O15" s="2">
        <f>SUM(O12:O13)-MIN(O12:O13)</f>
        <v>1099.709386875444</v>
      </c>
      <c r="P15" s="12"/>
      <c r="Q15" s="2">
        <f>SUM(Q12:Q14)-MIN(Q12:Q14)</f>
        <v>1016.1083492360613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5"/>
  <sheetViews>
    <sheetView zoomScalePageLayoutView="0" workbookViewId="0" topLeftCell="A1">
      <selection activeCell="B32" sqref="B32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00390625" style="0" bestFit="1" customWidth="1"/>
    <col min="7" max="7" width="10.8515625" style="0" bestFit="1" customWidth="1"/>
    <col min="8" max="8" width="7.57421875" style="0" customWidth="1"/>
    <col min="9" max="9" width="9.57421875" style="0" bestFit="1" customWidth="1"/>
    <col min="10" max="10" width="7.140625" style="0" bestFit="1" customWidth="1"/>
    <col min="11" max="11" width="8.28125" style="0" bestFit="1" customWidth="1"/>
    <col min="12" max="12" width="7.00390625" style="0" bestFit="1" customWidth="1"/>
    <col min="13" max="13" width="9.00390625" style="0" bestFit="1" customWidth="1"/>
    <col min="14" max="14" width="8.421875" style="0" bestFit="1" customWidth="1"/>
    <col min="15" max="15" width="12.140625" style="0" bestFit="1" customWidth="1"/>
    <col min="16" max="16" width="8.421875" style="0" bestFit="1" customWidth="1"/>
    <col min="17" max="17" width="8.8515625" style="0" bestFit="1" customWidth="1"/>
  </cols>
  <sheetData>
    <row r="1" spans="1:17" ht="20.25">
      <c r="A1" s="13"/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7" t="s">
        <v>0</v>
      </c>
      <c r="C3" s="4" t="s">
        <v>8</v>
      </c>
      <c r="D3" s="1" t="s">
        <v>1</v>
      </c>
      <c r="E3" s="1"/>
      <c r="F3" s="1" t="s">
        <v>10</v>
      </c>
      <c r="G3" s="1"/>
      <c r="H3" s="1" t="s">
        <v>3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22</v>
      </c>
      <c r="Q3" s="5"/>
    </row>
    <row r="4" spans="1:17" ht="15.75">
      <c r="A4" s="10"/>
      <c r="B4" s="8"/>
      <c r="C4" s="5"/>
      <c r="D4" s="12">
        <v>10.24</v>
      </c>
      <c r="E4" s="2">
        <f>((SQRT(D4)-1.425)/0.0037)</f>
        <v>479.72972972972974</v>
      </c>
      <c r="F4" s="12">
        <v>9.69</v>
      </c>
      <c r="G4" s="2">
        <f>(((75/(F4+0.24))-4.1)/0.00664)</f>
        <v>520.01055581844</v>
      </c>
      <c r="H4" s="12">
        <v>4.7</v>
      </c>
      <c r="I4" s="2">
        <f>((SQRT(H4)-1.15028)/0.00219)</f>
        <v>464.6887392090776</v>
      </c>
      <c r="J4" s="12">
        <v>1.35</v>
      </c>
      <c r="K4" s="2">
        <f>((SQRT(J4)-0.841)/0.0008)</f>
        <v>401.1187548277814</v>
      </c>
      <c r="L4" s="12">
        <v>46.7</v>
      </c>
      <c r="M4" s="2">
        <f>((SQRT(L4)-1.936)/0.0124)</f>
        <v>394.9790181699964</v>
      </c>
      <c r="N4" s="12">
        <v>39.81</v>
      </c>
      <c r="O4" s="5">
        <f>(((300/(N4+0.24))-4.1)/0.00332)</f>
        <v>1021.27611569875</v>
      </c>
      <c r="P4" s="12">
        <v>158</v>
      </c>
      <c r="Q4" s="5">
        <f>(((800/P4)-2.325)/0.00644)</f>
        <v>425.2004874597059</v>
      </c>
    </row>
    <row r="5" spans="1:17" ht="15.75">
      <c r="A5" s="10"/>
      <c r="B5" s="8"/>
      <c r="C5" s="5"/>
      <c r="D5" s="12">
        <v>8.68</v>
      </c>
      <c r="E5" s="2">
        <f>((SQRT(D5)-1.425)/0.0037)</f>
        <v>411.1308033868235</v>
      </c>
      <c r="F5" s="12">
        <v>10.85</v>
      </c>
      <c r="G5" s="2">
        <f>(((75/(F5+0.24))-4.1)/0.00664)</f>
        <v>401.0315382359012</v>
      </c>
      <c r="H5" s="12">
        <v>4.42</v>
      </c>
      <c r="I5" s="2">
        <f>((SQRT(H5)-1.15028)/0.00219)</f>
        <v>434.7486776999378</v>
      </c>
      <c r="J5" s="12"/>
      <c r="K5" s="2">
        <v>0</v>
      </c>
      <c r="L5" s="12">
        <v>47</v>
      </c>
      <c r="M5" s="2">
        <f>((SQRT(L5)-1.936)/0.0124)</f>
        <v>396.7463387420197</v>
      </c>
      <c r="N5" s="12"/>
      <c r="O5" s="5">
        <v>0</v>
      </c>
      <c r="P5" s="12">
        <v>159</v>
      </c>
      <c r="Q5" s="5">
        <f>(((800/P5)-2.325)/0.00644)</f>
        <v>420.2556740497675</v>
      </c>
    </row>
    <row r="6" spans="1:17" ht="15.75">
      <c r="A6" s="10"/>
      <c r="B6" s="8"/>
      <c r="C6" s="5"/>
      <c r="D6" s="12">
        <v>9.99</v>
      </c>
      <c r="E6" s="2">
        <f>((SQRT(D6)-1.425)/0.0037)</f>
        <v>469.1070610421139</v>
      </c>
      <c r="F6" s="12">
        <v>10.44</v>
      </c>
      <c r="G6" s="2">
        <f>(((75/(F6+0.24))-4.1)/0.00664)</f>
        <v>440.1313117639097</v>
      </c>
      <c r="H6" s="12">
        <v>4.3</v>
      </c>
      <c r="I6" s="2">
        <f>((SQRT(H6)-1.15028)/0.00219)</f>
        <v>421.6274590560602</v>
      </c>
      <c r="J6" s="12"/>
      <c r="K6" s="2">
        <v>0</v>
      </c>
      <c r="L6" s="12">
        <v>47.3</v>
      </c>
      <c r="M6" s="2">
        <f>((SQRT(L6)-1.936)/0.0124)</f>
        <v>398.5080278725613</v>
      </c>
      <c r="N6" s="12"/>
      <c r="O6" s="5">
        <v>0</v>
      </c>
      <c r="P6" s="12">
        <v>150</v>
      </c>
      <c r="Q6" s="5">
        <f>(((800/P6)-2.325)/0.00644)</f>
        <v>467.13250517598334</v>
      </c>
    </row>
    <row r="7" spans="1:17" ht="15.75">
      <c r="A7" s="10">
        <f>RANK(C7,C4:C35,0)</f>
        <v>7</v>
      </c>
      <c r="B7" s="9" t="s">
        <v>27</v>
      </c>
      <c r="C7" s="5">
        <f>SUM(E7:Q7)</f>
        <v>5918.39830504001</v>
      </c>
      <c r="D7" s="11"/>
      <c r="E7" s="2">
        <f>SUM(E4:E6)-MIN(E4:E6)</f>
        <v>948.8367907718437</v>
      </c>
      <c r="F7" s="11"/>
      <c r="G7" s="2">
        <f>SUM(G4:G6)-MIN(G4:G6)</f>
        <v>960.1418675823497</v>
      </c>
      <c r="H7" s="11"/>
      <c r="I7" s="2">
        <f>SUM(I4:I6)-MIN(I4:I6)</f>
        <v>899.4374169090154</v>
      </c>
      <c r="J7" s="11"/>
      <c r="K7" s="2">
        <f>SUM(K4:K6)-MIN(K4:K6)</f>
        <v>401.1187548277814</v>
      </c>
      <c r="L7" s="11"/>
      <c r="M7" s="2">
        <f>SUM(M4:M6)-MIN(M4:M6)</f>
        <v>795.2543666145809</v>
      </c>
      <c r="N7" s="12"/>
      <c r="O7" s="2">
        <f>SUM(O4:O5)-MIN(O4:O5)</f>
        <v>1021.27611569875</v>
      </c>
      <c r="P7" s="12"/>
      <c r="Q7" s="2">
        <f>SUM(Q4:Q6)-MIN(Q4:Q6)</f>
        <v>892.3329926356892</v>
      </c>
    </row>
    <row r="8" spans="1:17" ht="15.75">
      <c r="A8" s="10"/>
      <c r="B8" s="8"/>
      <c r="C8" s="5"/>
      <c r="D8" s="12">
        <v>10.1</v>
      </c>
      <c r="E8" s="2">
        <f>((SQRT(D8)-1.425)/0.0037)</f>
        <v>473.7972206524704</v>
      </c>
      <c r="F8" s="12">
        <v>9.86</v>
      </c>
      <c r="G8" s="2">
        <f>(((75/(F8+0.24))-4.1)/0.00664)</f>
        <v>500.86484552069675</v>
      </c>
      <c r="H8" s="12">
        <v>5.1</v>
      </c>
      <c r="I8" s="2">
        <f>((SQRT(H8)-1.15028)/0.00219)</f>
        <v>505.95340553755375</v>
      </c>
      <c r="J8" s="12">
        <v>1.45</v>
      </c>
      <c r="K8" s="2">
        <f>((SQRT(J8)-0.841)/0.0008)</f>
        <v>453.94932234903706</v>
      </c>
      <c r="L8" s="12">
        <v>61.2</v>
      </c>
      <c r="M8" s="2">
        <f>((SQRT(L8)-1.936)/0.0124)</f>
        <v>474.7615230841273</v>
      </c>
      <c r="N8" s="12">
        <v>38.87</v>
      </c>
      <c r="O8" s="5">
        <f>(((300/(N8+0.24))-4.1)/0.00332)</f>
        <v>1075.5037537005605</v>
      </c>
      <c r="P8" s="12">
        <v>152</v>
      </c>
      <c r="Q8" s="5">
        <f>(((800/P8)-2.325)/0.00644)</f>
        <v>456.2356979405034</v>
      </c>
    </row>
    <row r="9" spans="1:17" ht="15.75">
      <c r="A9" s="10"/>
      <c r="B9" s="8"/>
      <c r="C9" s="5"/>
      <c r="D9" s="12">
        <v>9.94</v>
      </c>
      <c r="E9" s="2">
        <f>((SQRT(D9)-1.425)/0.0037)</f>
        <v>466.9666362396997</v>
      </c>
      <c r="F9" s="12">
        <v>9.18</v>
      </c>
      <c r="G9" s="2">
        <f>(((75/(F9+0.24))-4.1)/0.00664)</f>
        <v>581.593891489525</v>
      </c>
      <c r="H9" s="12">
        <v>5.2</v>
      </c>
      <c r="I9" s="2">
        <f>((SQRT(H9)-1.15028)/0.00219)</f>
        <v>516.0140868485279</v>
      </c>
      <c r="J9" s="12">
        <v>1.45</v>
      </c>
      <c r="K9" s="2">
        <f>((SQRT(J9)-0.841)/0.0008)</f>
        <v>453.94932234903706</v>
      </c>
      <c r="L9" s="12">
        <v>66.1</v>
      </c>
      <c r="M9" s="2">
        <f>((SQRT(L9)-1.936)/0.0124)</f>
        <v>499.5315040057369</v>
      </c>
      <c r="N9" s="12"/>
      <c r="O9" s="5">
        <v>0</v>
      </c>
      <c r="P9" s="12">
        <v>162</v>
      </c>
      <c r="Q9" s="5">
        <f>(((800/P9)-2.325)/0.00644)</f>
        <v>405.78751629476255</v>
      </c>
    </row>
    <row r="10" spans="1:17" ht="15.75">
      <c r="A10" s="10"/>
      <c r="B10" s="8"/>
      <c r="C10" s="5"/>
      <c r="D10" s="12"/>
      <c r="E10" s="2">
        <v>0</v>
      </c>
      <c r="F10" s="12">
        <v>10.17</v>
      </c>
      <c r="G10" s="2">
        <f>(((75/(F10+0.24))-4.1)/0.00664)</f>
        <v>467.5618902121455</v>
      </c>
      <c r="H10" s="12">
        <v>4.54</v>
      </c>
      <c r="I10" s="2">
        <f>((SQRT(H10)-1.15028)/0.00219)</f>
        <v>447.6929567425807</v>
      </c>
      <c r="J10" s="12"/>
      <c r="K10" s="2">
        <v>0</v>
      </c>
      <c r="L10" s="12"/>
      <c r="M10" s="2">
        <v>0</v>
      </c>
      <c r="N10" s="12"/>
      <c r="O10" s="5">
        <v>0</v>
      </c>
      <c r="P10" s="12"/>
      <c r="Q10" s="5">
        <v>0</v>
      </c>
    </row>
    <row r="11" spans="1:17" ht="15.75">
      <c r="A11" s="10">
        <f>RANK(C11,C4:C35,0)</f>
        <v>1</v>
      </c>
      <c r="B11" s="9" t="s">
        <v>45</v>
      </c>
      <c r="C11" s="5">
        <f>SUM(E11:Q11)</f>
        <v>6864.908726012239</v>
      </c>
      <c r="D11" s="11"/>
      <c r="E11" s="2">
        <f>SUM(E8:E10)-MIN(E8:E10)</f>
        <v>940.7638568921701</v>
      </c>
      <c r="F11" s="11"/>
      <c r="G11" s="2">
        <f>SUM(G8:G10)-MIN(G8:G10)</f>
        <v>1082.4587370102217</v>
      </c>
      <c r="H11" s="11"/>
      <c r="I11" s="2">
        <f>SUM(I8:I10)-MIN(I8:I10)</f>
        <v>1021.9674923860816</v>
      </c>
      <c r="J11" s="11"/>
      <c r="K11" s="2">
        <f>SUM(K8:K10)-MIN(K8:K10)</f>
        <v>907.8986446980741</v>
      </c>
      <c r="L11" s="11"/>
      <c r="M11" s="2">
        <f>SUM(M8:M10)-MIN(M8:M10)</f>
        <v>974.2930270898642</v>
      </c>
      <c r="N11" s="12"/>
      <c r="O11" s="2">
        <f>SUM(O8:O9)-MIN(O8:O9)</f>
        <v>1075.5037537005605</v>
      </c>
      <c r="P11" s="12"/>
      <c r="Q11" s="2">
        <f>SUM(Q8:Q10)-MIN(Q8:Q10)</f>
        <v>862.023214235266</v>
      </c>
    </row>
    <row r="12" spans="1:17" ht="15.75">
      <c r="A12" s="10"/>
      <c r="B12" s="8"/>
      <c r="C12" s="5"/>
      <c r="D12" s="12">
        <v>5.5</v>
      </c>
      <c r="E12" s="2">
        <f>((SQRT(D12)-1.425)/0.0037)</f>
        <v>248.70483240857158</v>
      </c>
      <c r="F12" s="12">
        <v>11.5</v>
      </c>
      <c r="G12" s="2">
        <f>(((75/(F12+0.24))-4.1)/0.00664)</f>
        <v>344.64091459534905</v>
      </c>
      <c r="H12" s="12">
        <v>3.77</v>
      </c>
      <c r="I12" s="2">
        <f>((SQRT(H12)-1.15028)/0.00219)</f>
        <v>361.3556090843652</v>
      </c>
      <c r="J12" s="12">
        <v>1.25</v>
      </c>
      <c r="K12" s="2">
        <f>((SQRT(J12)-0.841)/0.0008)</f>
        <v>346.29248593736867</v>
      </c>
      <c r="L12" s="12">
        <v>43.4</v>
      </c>
      <c r="M12" s="2">
        <f>((SQRT(L12)-1.936)/0.0124)</f>
        <v>375.1506158709872</v>
      </c>
      <c r="N12" s="12">
        <v>43.19</v>
      </c>
      <c r="O12" s="5">
        <f>(((300/(N12+0.24))-4.1)/0.00332)</f>
        <v>845.6829852220304</v>
      </c>
      <c r="P12" s="12">
        <v>147</v>
      </c>
      <c r="Q12" s="5">
        <f>(((800/P12)-2.325)/0.00644)</f>
        <v>484.033675582034</v>
      </c>
    </row>
    <row r="13" spans="1:17" ht="15.75">
      <c r="A13" s="10"/>
      <c r="B13" s="8"/>
      <c r="C13" s="5"/>
      <c r="D13" s="12">
        <v>8.25</v>
      </c>
      <c r="E13" s="2">
        <f>((SQRT(D13)-1.425)/0.0037)</f>
        <v>391.15711439703085</v>
      </c>
      <c r="F13" s="12">
        <v>12.15</v>
      </c>
      <c r="G13" s="2">
        <f>(((75/(F13+0.24))-4.1)/0.00664)</f>
        <v>294.166982700779</v>
      </c>
      <c r="H13" s="12">
        <v>4.97</v>
      </c>
      <c r="I13" s="2">
        <f>((SQRT(H13)-1.15028)/0.00219)</f>
        <v>492.7258817172581</v>
      </c>
      <c r="J13" s="12">
        <v>1.3</v>
      </c>
      <c r="K13" s="2">
        <f>((SQRT(J13)-0.841)/0.0008)</f>
        <v>373.96928137392257</v>
      </c>
      <c r="L13" s="12">
        <v>50</v>
      </c>
      <c r="M13" s="2">
        <f>((SQRT(L13)-1.936)/0.0124)</f>
        <v>414.11837192463514</v>
      </c>
      <c r="N13" s="12">
        <v>45.37</v>
      </c>
      <c r="O13" s="5">
        <f>(((300/(N13+0.24))-4.1)/0.00332)</f>
        <v>746.2364256411747</v>
      </c>
      <c r="P13" s="12">
        <v>187</v>
      </c>
      <c r="Q13" s="5">
        <f>(((800/P13)-2.325)/0.00644)</f>
        <v>303.2724947686584</v>
      </c>
    </row>
    <row r="14" spans="1:17" ht="15.75">
      <c r="A14" s="10"/>
      <c r="B14" s="8"/>
      <c r="C14" s="5"/>
      <c r="D14" s="12">
        <v>8.93</v>
      </c>
      <c r="E14" s="2">
        <f>((SQRT(D14)-1.425)/0.0037)</f>
        <v>422.516367431564</v>
      </c>
      <c r="F14" s="12">
        <v>10.19</v>
      </c>
      <c r="G14" s="2">
        <f>(((75/(F14+0.24))-4.1)/0.00664)</f>
        <v>465.4812923794893</v>
      </c>
      <c r="H14" s="12">
        <v>3.81</v>
      </c>
      <c r="I14" s="2">
        <f>((SQRT(H14)-1.15028)/0.00219)</f>
        <v>366.04663451795136</v>
      </c>
      <c r="J14" s="12">
        <v>1.3</v>
      </c>
      <c r="K14" s="2">
        <f>((SQRT(J14)-0.841)/0.0008)</f>
        <v>373.96928137392257</v>
      </c>
      <c r="L14" s="12">
        <v>46.2</v>
      </c>
      <c r="M14" s="2">
        <f>((SQRT(L14)-1.936)/0.0124)</f>
        <v>392.0208215473042</v>
      </c>
      <c r="N14" s="12"/>
      <c r="O14" s="5">
        <v>0</v>
      </c>
      <c r="P14" s="12"/>
      <c r="Q14" s="5">
        <v>0</v>
      </c>
    </row>
    <row r="15" spans="1:17" ht="15.75">
      <c r="A15" s="10">
        <f>RANK(C15,C4:C35,0)</f>
        <v>8</v>
      </c>
      <c r="B15" s="9" t="s">
        <v>36</v>
      </c>
      <c r="C15" s="5">
        <f>SUM(E15:Q15)</f>
        <v>5669.63511683115</v>
      </c>
      <c r="D15" s="11"/>
      <c r="E15" s="2">
        <f>SUM(E12:E14)-MIN(E12:E14)</f>
        <v>813.673481828595</v>
      </c>
      <c r="F15" s="11"/>
      <c r="G15" s="2">
        <f>SUM(G12:G14)-MIN(G12:G14)</f>
        <v>810.1222069748383</v>
      </c>
      <c r="H15" s="11"/>
      <c r="I15" s="2">
        <f>SUM(I12:I14)-MIN(I12:I14)</f>
        <v>858.7725162352097</v>
      </c>
      <c r="J15" s="11"/>
      <c r="K15" s="2">
        <f>SUM(K12:K14)-MIN(K12:K14)</f>
        <v>747.9385627478453</v>
      </c>
      <c r="L15" s="11"/>
      <c r="M15" s="2">
        <f>SUM(M12:M14)-MIN(M12:M14)</f>
        <v>806.1391934719395</v>
      </c>
      <c r="N15" s="12"/>
      <c r="O15" s="2">
        <f>SUM(O12:O13)-MIN(O12:O13)</f>
        <v>845.6829852220303</v>
      </c>
      <c r="P15" s="12"/>
      <c r="Q15" s="2">
        <f>SUM(Q12:Q14)-MIN(Q12:Q14)</f>
        <v>787.3061703506924</v>
      </c>
    </row>
    <row r="16" spans="1:17" ht="15.75">
      <c r="A16" s="10"/>
      <c r="B16" s="8"/>
      <c r="C16" s="5"/>
      <c r="D16" s="12">
        <v>9.89</v>
      </c>
      <c r="E16" s="2">
        <f>((SQRT(D16)-1.425)/0.0037)</f>
        <v>464.82082127115615</v>
      </c>
      <c r="F16" s="12">
        <v>10.34</v>
      </c>
      <c r="G16" s="2">
        <f>(((75/(F16+0.24))-4.1)/0.00664)</f>
        <v>450.12754230532715</v>
      </c>
      <c r="H16" s="12">
        <v>5.09</v>
      </c>
      <c r="I16" s="2">
        <f>((SQRT(H16)-1.15028)/0.00219)</f>
        <v>504.94193357794313</v>
      </c>
      <c r="J16" s="12">
        <v>1.7</v>
      </c>
      <c r="K16" s="2">
        <f>((SQRT(J16)-0.841)/0.0008)</f>
        <v>578.5506013006622</v>
      </c>
      <c r="L16" s="12">
        <v>63.5</v>
      </c>
      <c r="M16" s="2">
        <f>((SQRT(L16)-1.936)/0.0124)</f>
        <v>486.50715526246887</v>
      </c>
      <c r="N16" s="12">
        <v>40.47</v>
      </c>
      <c r="O16" s="5">
        <f>(((300/(N16+0.24))-4.1)/0.00332)</f>
        <v>984.6978185401889</v>
      </c>
      <c r="P16" s="12">
        <v>160</v>
      </c>
      <c r="Q16" s="5">
        <f>(((800/P16)-2.325)/0.00644)</f>
        <v>415.37267080745335</v>
      </c>
    </row>
    <row r="17" spans="1:17" ht="15.75">
      <c r="A17" s="10"/>
      <c r="B17" s="8"/>
      <c r="C17" s="5"/>
      <c r="D17" s="12">
        <v>9.57</v>
      </c>
      <c r="E17" s="2">
        <f>((SQRT(D17)-1.425)/0.0037)</f>
        <v>450.9572053112443</v>
      </c>
      <c r="F17" s="12">
        <v>10.32</v>
      </c>
      <c r="G17" s="2">
        <f>(((75/(F17+0.24))-4.1)/0.00664)</f>
        <v>452.1495071193866</v>
      </c>
      <c r="H17" s="12">
        <v>4.56</v>
      </c>
      <c r="I17" s="2">
        <f>((SQRT(H17)-1.15028)/0.00219)</f>
        <v>449.8336303224942</v>
      </c>
      <c r="J17" s="12">
        <v>1.25</v>
      </c>
      <c r="K17" s="2">
        <f>((SQRT(J17)-0.841)/0.0008)</f>
        <v>346.29248593736867</v>
      </c>
      <c r="L17" s="12">
        <v>51.2</v>
      </c>
      <c r="M17" s="2">
        <f>((SQRT(L17)-1.936)/0.0124)</f>
        <v>420.92076838704253</v>
      </c>
      <c r="N17" s="12">
        <v>42.25</v>
      </c>
      <c r="O17" s="5">
        <f>(((300/(N17+0.24))-4.1)/0.00332)</f>
        <v>891.7122951679629</v>
      </c>
      <c r="P17" s="12">
        <v>184</v>
      </c>
      <c r="Q17" s="5">
        <f>(((800/P17)-2.325)/0.00644)</f>
        <v>314.10342965163375</v>
      </c>
    </row>
    <row r="18" spans="1:17" ht="15.75">
      <c r="A18" s="10"/>
      <c r="B18" s="8"/>
      <c r="C18" s="5"/>
      <c r="D18" s="12">
        <v>9.31</v>
      </c>
      <c r="E18" s="2">
        <f>((SQRT(D18)-1.425)/0.0037)</f>
        <v>439.5214217509382</v>
      </c>
      <c r="F18" s="12">
        <v>10.13</v>
      </c>
      <c r="G18" s="2">
        <f>(((75/(F18+0.24))-4.1)/0.00664)</f>
        <v>471.7471622265338</v>
      </c>
      <c r="H18" s="12">
        <v>4.7</v>
      </c>
      <c r="I18" s="2">
        <f>((SQRT(H18)-1.15028)/0.00219)</f>
        <v>464.6887392090776</v>
      </c>
      <c r="J18" s="12"/>
      <c r="K18" s="2">
        <v>0</v>
      </c>
      <c r="L18" s="12"/>
      <c r="M18" s="2">
        <v>0</v>
      </c>
      <c r="N18" s="12"/>
      <c r="O18" s="5">
        <v>0</v>
      </c>
      <c r="P18" s="12">
        <v>194</v>
      </c>
      <c r="Q18" s="5">
        <f>(((800/P18)-2.325)/0.00644)</f>
        <v>279.30300313760637</v>
      </c>
    </row>
    <row r="19" spans="1:17" ht="15.75">
      <c r="A19" s="10">
        <f>RANK(C19,C4:C35,0)</f>
        <v>3</v>
      </c>
      <c r="B19" s="9" t="s">
        <v>46</v>
      </c>
      <c r="C19" s="5">
        <f>SUM(E19:Q19)</f>
        <v>6355.75029860216</v>
      </c>
      <c r="D19" s="11"/>
      <c r="E19" s="2">
        <f>SUM(E16:E18)-MIN(E16:E18)</f>
        <v>915.7780265824005</v>
      </c>
      <c r="F19" s="11"/>
      <c r="G19" s="2">
        <f>SUM(G16:G18)-MIN(G16:G18)</f>
        <v>923.8966693459206</v>
      </c>
      <c r="H19" s="11"/>
      <c r="I19" s="2">
        <f>SUM(I16:I18)-MIN(I16:I18)</f>
        <v>969.6306727870208</v>
      </c>
      <c r="J19" s="11"/>
      <c r="K19" s="2">
        <f>SUM(K16:K18)-MIN(K16:K18)</f>
        <v>924.8430872380309</v>
      </c>
      <c r="L19" s="11"/>
      <c r="M19" s="2">
        <f>SUM(M16:M18)-MIN(M16:M18)</f>
        <v>907.4279236495114</v>
      </c>
      <c r="N19" s="12"/>
      <c r="O19" s="2">
        <f>SUM(O16:O17)-MIN(O16:O17)</f>
        <v>984.6978185401889</v>
      </c>
      <c r="P19" s="12"/>
      <c r="Q19" s="2">
        <f>SUM(Q16:Q18)-MIN(Q16:Q18)</f>
        <v>729.4761004590871</v>
      </c>
    </row>
    <row r="20" spans="1:17" ht="15.75">
      <c r="A20" s="10"/>
      <c r="B20" s="8"/>
      <c r="C20" s="5"/>
      <c r="D20" s="12">
        <v>7.82</v>
      </c>
      <c r="E20" s="2">
        <f>((SQRT(D20)-1.425)/0.0037)</f>
        <v>370.65575427619257</v>
      </c>
      <c r="F20" s="12">
        <v>11.28</v>
      </c>
      <c r="G20" s="2">
        <f>(((75/(F20+0.24))-4.1)/0.00664)</f>
        <v>363.01455823293185</v>
      </c>
      <c r="H20" s="12">
        <v>4.62</v>
      </c>
      <c r="I20" s="2">
        <f>((SQRT(H20)-1.15028)/0.00219)</f>
        <v>456.2276374522684</v>
      </c>
      <c r="J20" s="12">
        <v>1.25</v>
      </c>
      <c r="K20" s="2">
        <f>((SQRT(J20)-0.841)/0.0008)</f>
        <v>346.29248593736867</v>
      </c>
      <c r="L20" s="12">
        <v>43.9</v>
      </c>
      <c r="M20" s="2">
        <f>((SQRT(L20)-1.936)/0.0124)</f>
        <v>378.2022184992725</v>
      </c>
      <c r="N20" s="12">
        <v>41.5</v>
      </c>
      <c r="O20" s="5">
        <f>(((300/(N20+0.24))-4.1)/0.00332)</f>
        <v>929.9247781735472</v>
      </c>
      <c r="P20" s="12">
        <v>146</v>
      </c>
      <c r="Q20" s="5">
        <f>(((800/P20)-2.325)/0.00644)</f>
        <v>489.8217476389006</v>
      </c>
    </row>
    <row r="21" spans="1:17" ht="15.75">
      <c r="A21" s="10"/>
      <c r="B21" s="8"/>
      <c r="C21" s="5"/>
      <c r="D21" s="12">
        <v>8.72</v>
      </c>
      <c r="E21" s="2">
        <f>((SQRT(D21)-1.425)/0.0037)</f>
        <v>412.96340866126485</v>
      </c>
      <c r="F21" s="12">
        <v>10.94</v>
      </c>
      <c r="G21" s="2">
        <f>(((75/(F21+0.24))-4.1)/0.00664)</f>
        <v>392.83251072267603</v>
      </c>
      <c r="H21" s="12">
        <v>4.59</v>
      </c>
      <c r="I21" s="2">
        <f>((SQRT(H21)-1.15028)/0.00219)</f>
        <v>453.035857791258</v>
      </c>
      <c r="J21" s="12">
        <v>1.3</v>
      </c>
      <c r="K21" s="2">
        <f>((SQRT(J21)-0.841)/0.0008)</f>
        <v>373.96928137392257</v>
      </c>
      <c r="L21" s="12">
        <v>53</v>
      </c>
      <c r="M21" s="2">
        <f>((SQRT(L21)-1.936)/0.0124)</f>
        <v>430.97660397423533</v>
      </c>
      <c r="N21" s="12"/>
      <c r="O21" s="5">
        <v>0</v>
      </c>
      <c r="P21" s="12">
        <v>186</v>
      </c>
      <c r="Q21" s="5">
        <f>(((800/P21)-2.325)/0.00644)</f>
        <v>306.8439858411807</v>
      </c>
    </row>
    <row r="22" spans="1:17" ht="15.75">
      <c r="A22" s="10"/>
      <c r="B22" s="8"/>
      <c r="C22" s="5"/>
      <c r="D22" s="12">
        <v>9.81</v>
      </c>
      <c r="E22" s="2">
        <f>((SQRT(D22)-1.425)/0.0037)</f>
        <v>461.37620342517977</v>
      </c>
      <c r="F22" s="12">
        <v>10.78</v>
      </c>
      <c r="G22" s="2">
        <f>(((75/(F22+0.24))-4.1)/0.00664)</f>
        <v>407.5011479675509</v>
      </c>
      <c r="H22" s="12">
        <v>4.53</v>
      </c>
      <c r="I22" s="2">
        <f>((SQRT(H22)-1.15028)/0.00219)</f>
        <v>446.62085177135907</v>
      </c>
      <c r="J22" s="12">
        <v>1.35</v>
      </c>
      <c r="K22" s="2">
        <f>((SQRT(J22)-0.841)/0.0008)</f>
        <v>401.1187548277814</v>
      </c>
      <c r="L22" s="12">
        <v>43.4</v>
      </c>
      <c r="M22" s="2">
        <f>((SQRT(L22)-1.936)/0.0124)</f>
        <v>375.1506158709872</v>
      </c>
      <c r="N22" s="12"/>
      <c r="O22" s="5">
        <v>0</v>
      </c>
      <c r="P22" s="12">
        <v>164</v>
      </c>
      <c r="Q22" s="5">
        <f>(((800/P22)-2.325)/0.00644)</f>
        <v>396.43614603847897</v>
      </c>
    </row>
    <row r="23" spans="1:17" ht="15.75">
      <c r="A23" s="10">
        <f>RANK(C23,C4:C35,0)</f>
        <v>5</v>
      </c>
      <c r="B23" s="9" t="s">
        <v>47</v>
      </c>
      <c r="C23" s="5">
        <f>SUM(E23:Q23)</f>
        <v>5984.386296546338</v>
      </c>
      <c r="D23" s="11"/>
      <c r="E23" s="2">
        <f>SUM(E20:E22)-MIN(E20:E22)</f>
        <v>874.3396120864447</v>
      </c>
      <c r="F23" s="11"/>
      <c r="G23" s="2">
        <f>SUM(G20:G22)-MIN(G20:G22)</f>
        <v>800.3336586902269</v>
      </c>
      <c r="H23" s="11"/>
      <c r="I23" s="2">
        <f>SUM(I20:I22)-MIN(I20:I22)</f>
        <v>909.2634952435263</v>
      </c>
      <c r="J23" s="11"/>
      <c r="K23" s="2">
        <f>SUM(K20:K22)-MIN(K20:K22)</f>
        <v>775.088036201704</v>
      </c>
      <c r="L23" s="11"/>
      <c r="M23" s="2">
        <f>SUM(M20:M22)-MIN(M20:M22)</f>
        <v>809.1788224735078</v>
      </c>
      <c r="N23" s="12"/>
      <c r="O23" s="2">
        <f>SUM(O20:O21)-MIN(O20:O21)</f>
        <v>929.9247781735472</v>
      </c>
      <c r="P23" s="12"/>
      <c r="Q23" s="2">
        <f>SUM(Q20:Q22)-MIN(Q20:Q22)</f>
        <v>886.2578936773796</v>
      </c>
    </row>
    <row r="24" spans="1:17" ht="15.75">
      <c r="A24" s="10"/>
      <c r="B24" s="8"/>
      <c r="C24" s="5"/>
      <c r="D24" s="12">
        <v>9.2</v>
      </c>
      <c r="E24" s="2">
        <f>((SQRT(D24)-1.425)/0.0037)</f>
        <v>434.6351831407081</v>
      </c>
      <c r="F24" s="12">
        <v>10.5</v>
      </c>
      <c r="G24" s="2">
        <f>(((75/(F24+0.24))-4.1)/0.00664)</f>
        <v>434.22292522043483</v>
      </c>
      <c r="H24" s="12">
        <v>3.86</v>
      </c>
      <c r="I24" s="2">
        <f>((SQRT(H24)-1.15028)/0.00219)</f>
        <v>371.8759225748173</v>
      </c>
      <c r="J24" s="12">
        <v>1.3</v>
      </c>
      <c r="K24" s="2">
        <f>((SQRT(J24)-0.841)/0.0008)</f>
        <v>373.96928137392257</v>
      </c>
      <c r="L24" s="12">
        <v>52.5</v>
      </c>
      <c r="M24" s="2">
        <f>((SQRT(L24)-1.936)/0.0124)</f>
        <v>428.20067524957415</v>
      </c>
      <c r="N24" s="12">
        <v>43.5</v>
      </c>
      <c r="O24" s="5">
        <f>(((300/(N24+0.24))-4.1)/0.00332)</f>
        <v>830.9369163898392</v>
      </c>
      <c r="P24" s="12">
        <v>174</v>
      </c>
      <c r="Q24" s="5">
        <f>(((800/P24)-2.325)/0.00644)</f>
        <v>352.9039051902619</v>
      </c>
    </row>
    <row r="25" spans="1:17" ht="15.75">
      <c r="A25" s="10"/>
      <c r="B25" s="8"/>
      <c r="C25" s="5"/>
      <c r="D25" s="12">
        <v>7.28</v>
      </c>
      <c r="E25" s="2">
        <f>((SQRT(D25)-1.425)/0.0037)</f>
        <v>344.09392233686714</v>
      </c>
      <c r="F25" s="12">
        <v>10.23</v>
      </c>
      <c r="G25" s="2">
        <f>(((75/(F25+0.24))-4.1)/0.00664)</f>
        <v>461.3439431076743</v>
      </c>
      <c r="H25" s="12">
        <v>4.31</v>
      </c>
      <c r="I25" s="2">
        <f>((SQRT(H25)-1.15028)/0.00219)</f>
        <v>422.72783068615036</v>
      </c>
      <c r="J25" s="12">
        <v>1.35</v>
      </c>
      <c r="K25" s="2">
        <f>((SQRT(J25)-0.841)/0.0008)</f>
        <v>401.1187548277814</v>
      </c>
      <c r="L25" s="12">
        <v>39.4</v>
      </c>
      <c r="M25" s="2">
        <f>((SQRT(L25)-1.936)/0.0124)</f>
        <v>350.07596214436177</v>
      </c>
      <c r="N25" s="12"/>
      <c r="O25" s="5">
        <v>0</v>
      </c>
      <c r="P25" s="12">
        <v>172</v>
      </c>
      <c r="Q25" s="5">
        <f>(((800/P25)-2.325)/0.00644)</f>
        <v>361.2054022822476</v>
      </c>
    </row>
    <row r="26" spans="1:17" ht="15.75">
      <c r="A26" s="10"/>
      <c r="B26" s="8"/>
      <c r="C26" s="5"/>
      <c r="D26" s="12">
        <v>9.64</v>
      </c>
      <c r="E26" s="2">
        <f>((SQRT(D26)-1.425)/0.0037)</f>
        <v>454.00944304108236</v>
      </c>
      <c r="F26" s="12">
        <v>10.31</v>
      </c>
      <c r="G26" s="2">
        <f>(((75/(F26+0.24))-4.1)/0.00664)</f>
        <v>453.1633643579055</v>
      </c>
      <c r="H26" s="12">
        <v>4.34</v>
      </c>
      <c r="I26" s="2">
        <f>((SQRT(H26)-1.15028)/0.00219)</f>
        <v>426.0213084931351</v>
      </c>
      <c r="J26" s="12">
        <v>1.45</v>
      </c>
      <c r="K26" s="2">
        <f>((SQRT(J26)-0.841)/0.0008)</f>
        <v>453.94932234903706</v>
      </c>
      <c r="L26" s="12">
        <v>55</v>
      </c>
      <c r="M26" s="2">
        <f>((SQRT(L26)-1.936)/0.0124)</f>
        <v>441.95149089481157</v>
      </c>
      <c r="N26" s="12"/>
      <c r="O26" s="5">
        <v>0</v>
      </c>
      <c r="P26" s="12">
        <v>173</v>
      </c>
      <c r="Q26" s="5">
        <f>(((800/P26)-2.325)/0.00644)</f>
        <v>357.030660970093</v>
      </c>
    </row>
    <row r="27" spans="1:17" ht="15.75">
      <c r="A27" s="10">
        <f>RANK(C27,C4:C35,0)</f>
        <v>6</v>
      </c>
      <c r="B27" s="9" t="s">
        <v>48</v>
      </c>
      <c r="C27" s="5">
        <f>SUM(E27:Q27)</f>
        <v>5926.2942957900395</v>
      </c>
      <c r="D27" s="11"/>
      <c r="E27" s="2">
        <f>SUM(E24:E26)-MIN(E24:E26)</f>
        <v>888.6446261817905</v>
      </c>
      <c r="F27" s="11"/>
      <c r="G27" s="2">
        <f>SUM(G24:G26)-MIN(G24:G26)</f>
        <v>914.5073074655799</v>
      </c>
      <c r="H27" s="11"/>
      <c r="I27" s="2">
        <f>SUM(I24:I26)-MIN(I24:I26)</f>
        <v>848.7491391792854</v>
      </c>
      <c r="J27" s="11"/>
      <c r="K27" s="2">
        <f>SUM(K24:K26)-MIN(K24:K26)</f>
        <v>855.0680771768184</v>
      </c>
      <c r="L27" s="11"/>
      <c r="M27" s="2">
        <f>SUM(M24:M26)-MIN(M24:M26)</f>
        <v>870.1521661443858</v>
      </c>
      <c r="N27" s="12"/>
      <c r="O27" s="2">
        <f>SUM(O24:O25)-MIN(O24:O25)</f>
        <v>830.9369163898392</v>
      </c>
      <c r="P27" s="12"/>
      <c r="Q27" s="2">
        <f>SUM(Q24:Q26)-MIN(Q24:Q26)</f>
        <v>718.2360632523405</v>
      </c>
    </row>
    <row r="28" spans="1:17" ht="15.75">
      <c r="A28" s="10"/>
      <c r="B28" s="8"/>
      <c r="C28" s="5"/>
      <c r="D28" s="12">
        <v>10.36</v>
      </c>
      <c r="E28" s="2">
        <f>((SQRT(D28)-1.425)/0.0037)</f>
        <v>484.7825372665449</v>
      </c>
      <c r="F28" s="12">
        <v>10.72</v>
      </c>
      <c r="G28" s="2">
        <f>(((75/(F28+0.24))-4.1)/0.00664)</f>
        <v>413.1123032275085</v>
      </c>
      <c r="H28" s="12">
        <v>4.86</v>
      </c>
      <c r="I28" s="2">
        <f>((SQRT(H28)-1.15028)/0.00219)</f>
        <v>481.3976111894339</v>
      </c>
      <c r="J28" s="12">
        <v>1.4</v>
      </c>
      <c r="K28" s="2">
        <f>((SQRT(J28)-0.841)/0.0008)</f>
        <v>427.769945774904</v>
      </c>
      <c r="L28" s="12">
        <v>63.4</v>
      </c>
      <c r="M28" s="2">
        <f>((SQRT(L28)-1.936)/0.0124)</f>
        <v>486.0009431417543</v>
      </c>
      <c r="N28" s="12">
        <v>40.4</v>
      </c>
      <c r="O28" s="5">
        <f>(((300/(N28+0.24))-4.1)/0.00332)</f>
        <v>988.5210131866048</v>
      </c>
      <c r="P28" s="12">
        <v>143</v>
      </c>
      <c r="Q28" s="5">
        <f>(((800/P28)-2.325)/0.00644)</f>
        <v>507.6716761499369</v>
      </c>
    </row>
    <row r="29" spans="1:17" ht="15.75">
      <c r="A29" s="10"/>
      <c r="B29" s="8"/>
      <c r="C29" s="5"/>
      <c r="D29" s="12">
        <v>8.19</v>
      </c>
      <c r="E29" s="2">
        <f>((SQRT(D29)-1.425)/0.0037)</f>
        <v>388.3290822299559</v>
      </c>
      <c r="F29" s="12">
        <v>10.75</v>
      </c>
      <c r="G29" s="2">
        <f>(((75/(F29+0.24))-4.1)/0.00664)</f>
        <v>410.29906705986826</v>
      </c>
      <c r="H29" s="12">
        <v>4.58</v>
      </c>
      <c r="I29" s="2">
        <f>((SQRT(H29)-1.15028)/0.00219)</f>
        <v>451.969614567703</v>
      </c>
      <c r="J29" s="12">
        <v>1.3</v>
      </c>
      <c r="K29" s="2">
        <f>((SQRT(J29)-0.841)/0.0008)</f>
        <v>373.96928137392257</v>
      </c>
      <c r="L29" s="12">
        <v>47.6</v>
      </c>
      <c r="M29" s="2">
        <f>((SQRT(L29)-1.936)/0.0124)</f>
        <v>400.26413905355935</v>
      </c>
      <c r="N29" s="12"/>
      <c r="O29" s="5">
        <v>0</v>
      </c>
      <c r="P29" s="12">
        <v>153</v>
      </c>
      <c r="Q29" s="5">
        <f>(((800/P29)-2.325)/0.00644)</f>
        <v>450.89412576624846</v>
      </c>
    </row>
    <row r="30" spans="1:17" ht="15.75">
      <c r="A30" s="10"/>
      <c r="B30" s="8"/>
      <c r="C30" s="5"/>
      <c r="D30" s="12">
        <v>8.16</v>
      </c>
      <c r="E30" s="2">
        <f>((SQRT(D30)-1.425)/0.0037)</f>
        <v>386.91118146409184</v>
      </c>
      <c r="F30" s="12">
        <v>11.72</v>
      </c>
      <c r="G30" s="2">
        <f>(((75/(F30+0.24))-4.1)/0.00664)</f>
        <v>326.94322440262715</v>
      </c>
      <c r="H30" s="12">
        <v>4.15</v>
      </c>
      <c r="I30" s="2">
        <f>((SQRT(H30)-1.15028)/0.00219)</f>
        <v>404.9656980576878</v>
      </c>
      <c r="J30" s="12">
        <v>1.55</v>
      </c>
      <c r="K30" s="2">
        <f>((SQRT(J30)-0.841)/0.0008)</f>
        <v>504.9874497485915</v>
      </c>
      <c r="L30" s="12">
        <v>43.4</v>
      </c>
      <c r="M30" s="2">
        <f>((SQRT(L30)-1.936)/0.0124)</f>
        <v>375.1506158709872</v>
      </c>
      <c r="N30" s="12"/>
      <c r="O30" s="5">
        <v>0</v>
      </c>
      <c r="P30" s="12">
        <v>168</v>
      </c>
      <c r="Q30" s="5">
        <f>(((800/P30)-2.325)/0.00644)</f>
        <v>378.40136054421765</v>
      </c>
    </row>
    <row r="31" spans="1:17" ht="15.75">
      <c r="A31" s="10">
        <f>RANK(C31,C4:C35,0)</f>
        <v>2</v>
      </c>
      <c r="B31" s="9" t="s">
        <v>44</v>
      </c>
      <c r="C31" s="5">
        <f>SUM(E31:Q31)</f>
        <v>6395.9995083626145</v>
      </c>
      <c r="D31" s="11"/>
      <c r="E31" s="2">
        <f>SUM(E28:E30)-MIN(E28:E30)</f>
        <v>873.1116194965007</v>
      </c>
      <c r="F31" s="11"/>
      <c r="G31" s="2">
        <f>SUM(G28:G30)-MIN(G28:G30)</f>
        <v>823.4113702873768</v>
      </c>
      <c r="H31" s="11"/>
      <c r="I31" s="2">
        <f>SUM(I28:I30)-MIN(I28:I30)</f>
        <v>933.3672257571368</v>
      </c>
      <c r="J31" s="11"/>
      <c r="K31" s="2">
        <f>SUM(K28:K30)-MIN(K28:K30)</f>
        <v>932.7573955234955</v>
      </c>
      <c r="L31" s="11"/>
      <c r="M31" s="2">
        <f>SUM(M28:M30)-MIN(M28:M30)</f>
        <v>886.2650821953137</v>
      </c>
      <c r="N31" s="12"/>
      <c r="O31" s="2">
        <f>SUM(O28:O29)-MIN(O28:O29)</f>
        <v>988.5210131866048</v>
      </c>
      <c r="P31" s="12"/>
      <c r="Q31" s="2">
        <f>SUM(Q28:Q30)-MIN(Q28:Q30)</f>
        <v>958.5658019161854</v>
      </c>
    </row>
    <row r="32" spans="1:17" ht="15.75">
      <c r="A32" s="10"/>
      <c r="B32" s="8"/>
      <c r="C32" s="5"/>
      <c r="D32" s="12">
        <v>10.31</v>
      </c>
      <c r="E32" s="2">
        <f>((SQRT(D32)-1.425)/0.0037)</f>
        <v>482.68077610823366</v>
      </c>
      <c r="F32" s="12">
        <v>10.55</v>
      </c>
      <c r="G32" s="2">
        <f>(((75/(F32+0.24))-4.1)/0.00664)</f>
        <v>429.34946458679946</v>
      </c>
      <c r="H32" s="12">
        <v>4.4</v>
      </c>
      <c r="I32" s="2">
        <f>((SQRT(H32)-1.15028)/0.00219)</f>
        <v>432.5742905663485</v>
      </c>
      <c r="J32" s="12">
        <v>1.45</v>
      </c>
      <c r="K32" s="2">
        <f>((SQRT(J32)-0.841)/0.0008)</f>
        <v>453.94932234903706</v>
      </c>
      <c r="L32" s="12">
        <v>62.5</v>
      </c>
      <c r="M32" s="2">
        <f>((SQRT(L32)-1.936)/0.0124)</f>
        <v>481.4269476145926</v>
      </c>
      <c r="N32" s="12">
        <v>42.25</v>
      </c>
      <c r="O32" s="5">
        <f>(((300/(N32+0.24))-4.1)/0.00332)</f>
        <v>891.7122951679629</v>
      </c>
      <c r="P32" s="12">
        <v>145</v>
      </c>
      <c r="Q32" s="5">
        <f>(((800/P32)-2.325)/0.00644)</f>
        <v>495.6896551724138</v>
      </c>
    </row>
    <row r="33" spans="1:17" ht="15.75">
      <c r="A33" s="10"/>
      <c r="B33" s="8"/>
      <c r="C33" s="5"/>
      <c r="D33" s="12">
        <v>7.68</v>
      </c>
      <c r="E33" s="2">
        <f>((SQRT(D33)-1.425)/0.0037)</f>
        <v>363.8598086784334</v>
      </c>
      <c r="F33" s="12">
        <v>9.79</v>
      </c>
      <c r="G33" s="2">
        <f>(((75/(F33+0.24))-4.1)/0.00664)</f>
        <v>508.669773811097</v>
      </c>
      <c r="H33" s="12">
        <v>4.01</v>
      </c>
      <c r="I33" s="2">
        <f>((SQRT(H33)-1.15028)/0.00219)</f>
        <v>389.14083993154276</v>
      </c>
      <c r="J33" s="12">
        <v>1.25</v>
      </c>
      <c r="K33" s="2">
        <f>((SQRT(J33)-0.841)/0.0008)</f>
        <v>346.29248593736867</v>
      </c>
      <c r="L33" s="12">
        <v>53</v>
      </c>
      <c r="M33" s="2">
        <f>((SQRT(L33)-1.936)/0.0124)</f>
        <v>430.97660397423533</v>
      </c>
      <c r="N33" s="12">
        <v>43.87</v>
      </c>
      <c r="O33" s="5">
        <f>(((300/(N33+0.24))-4.1)/0.00332)</f>
        <v>813.6080936759962</v>
      </c>
      <c r="P33" s="12">
        <v>160</v>
      </c>
      <c r="Q33" s="5">
        <f>(((800/P33)-2.325)/0.00644)</f>
        <v>415.37267080745335</v>
      </c>
    </row>
    <row r="34" spans="1:17" ht="15.75">
      <c r="A34" s="10"/>
      <c r="B34" s="8"/>
      <c r="C34" s="5"/>
      <c r="D34" s="12">
        <v>8.78</v>
      </c>
      <c r="E34" s="2">
        <f>((SQRT(D34)-1.425)/0.0037)</f>
        <v>415.70445351508397</v>
      </c>
      <c r="F34" s="12">
        <v>11.06</v>
      </c>
      <c r="G34" s="2">
        <f>(((75/(F34+0.24))-4.1)/0.00664)</f>
        <v>382.10363578206625</v>
      </c>
      <c r="H34" s="12">
        <v>3.87</v>
      </c>
      <c r="I34" s="2">
        <f>((SQRT(H34)-1.15028)/0.00219)</f>
        <v>373.0372407719636</v>
      </c>
      <c r="J34" s="12"/>
      <c r="K34" s="2">
        <v>0</v>
      </c>
      <c r="L34" s="12">
        <v>38.7</v>
      </c>
      <c r="M34" s="2">
        <f>((SQRT(L34)-1.936)/0.0124)</f>
        <v>345.55906499986423</v>
      </c>
      <c r="N34" s="12"/>
      <c r="O34" s="5">
        <v>0</v>
      </c>
      <c r="P34" s="12">
        <v>173</v>
      </c>
      <c r="Q34" s="5">
        <f>(((800/P34)-2.325)/0.00644)</f>
        <v>357.030660970093</v>
      </c>
    </row>
    <row r="35" spans="1:17" ht="15.75">
      <c r="A35" s="10">
        <f>RANK(C35,C4:C35,0)</f>
        <v>4</v>
      </c>
      <c r="B35" s="9" t="s">
        <v>57</v>
      </c>
      <c r="C35" s="5">
        <f>SUM(E35:Q35)</f>
        <v>6173.539579542169</v>
      </c>
      <c r="D35" s="11"/>
      <c r="E35" s="2">
        <f>SUM(E32:E34)-MIN(E32:E34)</f>
        <v>898.3852296233176</v>
      </c>
      <c r="F35" s="11"/>
      <c r="G35" s="2">
        <f>SUM(G32:G34)-MIN(G32:G34)</f>
        <v>938.0192383978965</v>
      </c>
      <c r="H35" s="11"/>
      <c r="I35" s="2">
        <f>SUM(I32:I34)-MIN(I32:I34)</f>
        <v>821.7151304978913</v>
      </c>
      <c r="J35" s="11"/>
      <c r="K35" s="2">
        <f>SUM(K32:K34)-MIN(K32:K34)</f>
        <v>800.2418082864058</v>
      </c>
      <c r="L35" s="11"/>
      <c r="M35" s="2">
        <f>SUM(M32:M34)-MIN(M32:M34)</f>
        <v>912.4035515888279</v>
      </c>
      <c r="N35" s="12"/>
      <c r="O35" s="2">
        <f>SUM(O32:O33)-MIN(O32:O33)</f>
        <v>891.7122951679629</v>
      </c>
      <c r="P35" s="12"/>
      <c r="Q35" s="2">
        <f>SUM(Q32:Q34)-MIN(Q32:Q34)</f>
        <v>911.0623259798671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23"/>
  <sheetViews>
    <sheetView zoomScalePageLayoutView="0" workbookViewId="0" topLeftCell="A1">
      <selection activeCell="O7" sqref="O7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8.00390625" style="0" customWidth="1"/>
    <col min="5" max="5" width="8.28125" style="0" bestFit="1" customWidth="1"/>
    <col min="6" max="6" width="8.140625" style="0" customWidth="1"/>
    <col min="7" max="7" width="8.28125" style="0" bestFit="1" customWidth="1"/>
    <col min="8" max="8" width="7.7109375" style="0" customWidth="1"/>
    <col min="9" max="9" width="8.28125" style="0" bestFit="1" customWidth="1"/>
    <col min="10" max="10" width="7.57421875" style="0" customWidth="1"/>
    <col min="11" max="11" width="8.28125" style="0" bestFit="1" customWidth="1"/>
    <col min="12" max="12" width="9.00390625" style="0" bestFit="1" customWidth="1"/>
    <col min="13" max="13" width="12.140625" style="0" bestFit="1" customWidth="1"/>
    <col min="14" max="14" width="9.00390625" style="0" bestFit="1" customWidth="1"/>
    <col min="15" max="15" width="8.8515625" style="0" bestFit="1" customWidth="1"/>
  </cols>
  <sheetData>
    <row r="1" spans="1:15" ht="20.25">
      <c r="A1" s="16"/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0" t="s">
        <v>16</v>
      </c>
      <c r="B3" s="1" t="s">
        <v>0</v>
      </c>
      <c r="C3" s="4" t="s">
        <v>8</v>
      </c>
      <c r="D3" s="1" t="s">
        <v>11</v>
      </c>
      <c r="E3" s="1"/>
      <c r="F3" s="1" t="s">
        <v>14</v>
      </c>
      <c r="G3" s="1"/>
      <c r="H3" s="1" t="s">
        <v>3</v>
      </c>
      <c r="I3" s="1"/>
      <c r="J3" s="1" t="s">
        <v>4</v>
      </c>
      <c r="K3" s="1"/>
      <c r="L3" s="1" t="s">
        <v>15</v>
      </c>
      <c r="M3" s="1"/>
      <c r="N3" s="1" t="s">
        <v>18</v>
      </c>
      <c r="O3" s="5"/>
    </row>
    <row r="4" spans="1:15" ht="15.75">
      <c r="A4" s="10"/>
      <c r="B4" s="2"/>
      <c r="C4" s="5"/>
      <c r="D4" s="12">
        <v>40.9</v>
      </c>
      <c r="E4" s="2">
        <f>((SQRT(D4)-1.936)/0.0124)</f>
        <v>359.6218372683704</v>
      </c>
      <c r="F4" s="12">
        <v>7.88</v>
      </c>
      <c r="G4" s="2">
        <f>(((50/(F4+0.24))-3.79)/0.0069)</f>
        <v>343.13557506960814</v>
      </c>
      <c r="H4" s="12">
        <v>3.67</v>
      </c>
      <c r="I4" s="2">
        <f>((SQRT(H4)-1.15028)/0.00219)</f>
        <v>349.517993637809</v>
      </c>
      <c r="J4" s="12">
        <v>1.2</v>
      </c>
      <c r="K4" s="2">
        <f>((SQRT(J4)-0.841)/0.0008)</f>
        <v>318.0563937629152</v>
      </c>
      <c r="L4" s="12">
        <v>28.97</v>
      </c>
      <c r="M4" s="5">
        <f>(((200/(L4+0.24))-3.79)/0.00345)</f>
        <v>886.0783233853803</v>
      </c>
      <c r="N4" s="12">
        <v>165</v>
      </c>
      <c r="O4" s="5">
        <f>(((800/N4)-2.325)/0.00644)</f>
        <v>391.8454733672125</v>
      </c>
    </row>
    <row r="5" spans="1:15" ht="15.75">
      <c r="A5" s="10"/>
      <c r="B5" s="2"/>
      <c r="C5" s="5"/>
      <c r="D5" s="12">
        <v>42</v>
      </c>
      <c r="E5" s="2">
        <f>((SQRT(D5)-1.936)/0.0124)</f>
        <v>366.5113466457952</v>
      </c>
      <c r="F5" s="12">
        <v>7.61</v>
      </c>
      <c r="G5" s="2">
        <f>(((50/(F5+0.24))-3.79)/0.0069)</f>
        <v>373.8299639988922</v>
      </c>
      <c r="H5" s="12">
        <v>4.75</v>
      </c>
      <c r="I5" s="2">
        <f>((SQRT(H5)-1.15028)/0.00219)</f>
        <v>469.940398068647</v>
      </c>
      <c r="J5" s="12">
        <v>1.15</v>
      </c>
      <c r="K5" s="2">
        <f>((SQRT(J5)-0.841)/0.0008)</f>
        <v>289.2256618454511</v>
      </c>
      <c r="L5" s="12"/>
      <c r="M5" s="5">
        <v>0</v>
      </c>
      <c r="N5" s="12">
        <v>174</v>
      </c>
      <c r="O5" s="5">
        <f>(((800/N5)-2.325)/0.00644)</f>
        <v>352.9039051902619</v>
      </c>
    </row>
    <row r="6" spans="1:15" ht="15.75">
      <c r="A6" s="17"/>
      <c r="B6" s="2"/>
      <c r="C6" s="5"/>
      <c r="D6" s="12">
        <v>52.6</v>
      </c>
      <c r="E6" s="2">
        <f>((SQRT(D6)-1.936)/0.0124)</f>
        <v>428.7569149828628</v>
      </c>
      <c r="F6" s="12">
        <v>7.05</v>
      </c>
      <c r="G6" s="2">
        <f>(((50/(F6+0.24))-3.79)/0.0069)</f>
        <v>444.7406612194588</v>
      </c>
      <c r="H6" s="12">
        <v>4.12</v>
      </c>
      <c r="I6" s="2">
        <f>((SQRT(H6)-1.15028)/0.00219)</f>
        <v>401.5974032047689</v>
      </c>
      <c r="J6" s="12"/>
      <c r="K6" s="2">
        <v>0</v>
      </c>
      <c r="L6" s="12"/>
      <c r="M6" s="5">
        <v>0</v>
      </c>
      <c r="N6" s="12"/>
      <c r="O6" s="5">
        <v>0</v>
      </c>
    </row>
    <row r="7" spans="1:15" ht="15.75">
      <c r="A7" s="10">
        <f>RANK(C7,C4:C23,0)</f>
        <v>2</v>
      </c>
      <c r="B7" s="6" t="s">
        <v>27</v>
      </c>
      <c r="C7" s="5">
        <f>SUM(E7:O7)</f>
        <v>4723.486445671646</v>
      </c>
      <c r="D7" s="11"/>
      <c r="E7" s="2">
        <f>SUM(E4:E6)-MIN(E4:E6)</f>
        <v>795.2682616286579</v>
      </c>
      <c r="F7" s="11"/>
      <c r="G7" s="2">
        <f>SUM(G4:G6)-MIN(G4:G6)</f>
        <v>818.5706252183509</v>
      </c>
      <c r="H7" s="11"/>
      <c r="I7" s="2">
        <f>SUM(I4:I6)-MIN(I4:I6)</f>
        <v>871.5378012734159</v>
      </c>
      <c r="J7" s="11"/>
      <c r="K7" s="2">
        <f>SUM(K4:K6)-MIN(K4:K6)</f>
        <v>607.2820556083664</v>
      </c>
      <c r="L7" s="11"/>
      <c r="M7" s="2">
        <f>SUM(M4:M5)-MIN(M4:M5)</f>
        <v>886.0783233853803</v>
      </c>
      <c r="N7" s="12"/>
      <c r="O7" s="2">
        <f>SUM(O4:O6)-MIN(O4:O6)</f>
        <v>744.7493785574744</v>
      </c>
    </row>
    <row r="8" spans="1:15" ht="15.75">
      <c r="A8" s="10"/>
      <c r="B8" s="2"/>
      <c r="C8" s="5"/>
      <c r="D8" s="12">
        <v>32.7</v>
      </c>
      <c r="E8" s="2">
        <f>((SQRT(D8)-1.936)/0.0124)</f>
        <v>305.0315630805096</v>
      </c>
      <c r="F8" s="12">
        <v>7.5</v>
      </c>
      <c r="G8" s="2">
        <f>(((50/(F8+0.24))-3.79)/0.0069)</f>
        <v>386.94903194397637</v>
      </c>
      <c r="H8" s="12">
        <v>4</v>
      </c>
      <c r="I8" s="2">
        <f>((SQRT(H8)-1.15028)/0.00219)</f>
        <v>388</v>
      </c>
      <c r="J8" s="12">
        <v>1.15</v>
      </c>
      <c r="K8" s="2">
        <f>((SQRT(J8)-0.841)/0.0008)</f>
        <v>289.2256618454511</v>
      </c>
      <c r="L8" s="12">
        <v>29.67</v>
      </c>
      <c r="M8" s="5">
        <f>(((200/(L8+0.24))-3.79)/0.00345)</f>
        <v>839.6309702053018</v>
      </c>
      <c r="N8" s="12">
        <v>164</v>
      </c>
      <c r="O8" s="5">
        <f aca="true" t="shared" si="0" ref="O8:O21">(((800/N8)-2.325)/0.00644)</f>
        <v>396.43614603847897</v>
      </c>
    </row>
    <row r="9" spans="1:15" ht="15.75">
      <c r="A9" s="10"/>
      <c r="B9" s="2"/>
      <c r="C9" s="5"/>
      <c r="D9" s="12">
        <v>35.8</v>
      </c>
      <c r="E9" s="2">
        <f>((SQRT(D9)-1.936)/0.0124)</f>
        <v>326.395977472632</v>
      </c>
      <c r="F9" s="12">
        <v>7.31</v>
      </c>
      <c r="G9" s="2">
        <f>(((50/(F9+0.24))-3.79)/0.0069)</f>
        <v>410.509645839332</v>
      </c>
      <c r="H9" s="12">
        <v>4.25</v>
      </c>
      <c r="I9" s="2">
        <f>((SQRT(H9)-1.15028)/0.00219)</f>
        <v>416.10630721864396</v>
      </c>
      <c r="J9" s="12">
        <v>1.2</v>
      </c>
      <c r="K9" s="2">
        <f>((SQRT(J9)-0.841)/0.0008)</f>
        <v>318.0563937629152</v>
      </c>
      <c r="L9" s="12">
        <v>31.53</v>
      </c>
      <c r="M9" s="5">
        <f>(((200/(L9+0.24))-3.79)/0.00345)</f>
        <v>726.1585763618034</v>
      </c>
      <c r="N9" s="12">
        <v>172</v>
      </c>
      <c r="O9" s="5">
        <f t="shared" si="0"/>
        <v>361.2054022822476</v>
      </c>
    </row>
    <row r="10" spans="1:15" ht="15.75">
      <c r="A10" s="17"/>
      <c r="B10" s="2"/>
      <c r="C10" s="5"/>
      <c r="D10" s="12">
        <v>27.4</v>
      </c>
      <c r="E10" s="2">
        <f>((SQRT(D10)-1.936)/0.0124)</f>
        <v>266.0081396226581</v>
      </c>
      <c r="F10" s="12">
        <v>7.8</v>
      </c>
      <c r="G10" s="2">
        <f>(((50/(F10+0.24))-3.79)/0.0069)</f>
        <v>352.0152858893937</v>
      </c>
      <c r="H10" s="12">
        <v>3.65</v>
      </c>
      <c r="I10" s="2">
        <f>((SQRT(H10)-1.15028)/0.00219)</f>
        <v>347.1311951846028</v>
      </c>
      <c r="J10" s="12">
        <v>1.2</v>
      </c>
      <c r="K10" s="2">
        <f>((SQRT(J10)-0.841)/0.0008)</f>
        <v>318.0563937629152</v>
      </c>
      <c r="L10" s="12"/>
      <c r="M10" s="5">
        <v>0</v>
      </c>
      <c r="N10" s="12">
        <v>177</v>
      </c>
      <c r="O10" s="5">
        <f t="shared" si="0"/>
        <v>340.80341790363894</v>
      </c>
    </row>
    <row r="11" spans="1:15" ht="15.75">
      <c r="A11" s="10">
        <f>RANK(C11,C4:C27,0)</f>
        <v>3</v>
      </c>
      <c r="B11" s="6" t="s">
        <v>45</v>
      </c>
      <c r="C11" s="5">
        <f>SUM(E11:O11)</f>
        <v>4466.377831606953</v>
      </c>
      <c r="D11" s="11"/>
      <c r="E11" s="2">
        <f>SUM(E8:E10)-MIN(E8:E10)</f>
        <v>631.4275405531416</v>
      </c>
      <c r="F11" s="11"/>
      <c r="G11" s="2">
        <f>SUM(G8:G10)-MIN(G8:G10)</f>
        <v>797.4586777833083</v>
      </c>
      <c r="H11" s="11"/>
      <c r="I11" s="2">
        <f>SUM(I8:I10)-MIN(I8:I10)</f>
        <v>804.1063072186439</v>
      </c>
      <c r="J11" s="11"/>
      <c r="K11" s="2">
        <f>SUM(K8:K10)-MIN(K8:K10)</f>
        <v>636.1127875258304</v>
      </c>
      <c r="L11" s="11"/>
      <c r="M11" s="2">
        <f>SUM(M8:M9)-MIN(M8:M9)</f>
        <v>839.6309702053018</v>
      </c>
      <c r="N11" s="12"/>
      <c r="O11" s="2">
        <f>SUM(O8:O10)-MIN(O8:O10)</f>
        <v>757.6415483207265</v>
      </c>
    </row>
    <row r="12" spans="1:15" ht="15.75">
      <c r="A12" s="10"/>
      <c r="B12" s="2"/>
      <c r="C12" s="5"/>
      <c r="D12" s="12">
        <v>38.1</v>
      </c>
      <c r="E12" s="2">
        <f>((SQRT(D12)-1.936)/0.0124)</f>
        <v>341.65481812938594</v>
      </c>
      <c r="F12" s="12">
        <v>7.54</v>
      </c>
      <c r="G12" s="2">
        <f>(((50/(F12+0.24))-3.79)/0.0069)</f>
        <v>382.1355389143475</v>
      </c>
      <c r="H12" s="12">
        <v>3.68</v>
      </c>
      <c r="I12" s="2">
        <f>((SQRT(H12)-1.15028)/0.00219)</f>
        <v>350.7089540297205</v>
      </c>
      <c r="J12" s="12">
        <v>1.15</v>
      </c>
      <c r="K12" s="2">
        <f>((SQRT(J12)-0.841)/0.0008)</f>
        <v>289.2256618454511</v>
      </c>
      <c r="L12" s="12">
        <v>30.04</v>
      </c>
      <c r="M12" s="5">
        <f>(((200/(L12+0.24))-3.79)/0.00345)</f>
        <v>815.9477724809989</v>
      </c>
      <c r="N12" s="12">
        <v>221</v>
      </c>
      <c r="O12" s="5">
        <f>(((800/N12)-2.325)/0.00644)</f>
        <v>201.07290407801912</v>
      </c>
    </row>
    <row r="13" spans="1:15" ht="15.75">
      <c r="A13" s="10"/>
      <c r="B13" s="2"/>
      <c r="C13" s="5"/>
      <c r="D13" s="12">
        <v>38</v>
      </c>
      <c r="E13" s="2">
        <f>((SQRT(D13)-1.936)/0.0124)</f>
        <v>341.00112927169164</v>
      </c>
      <c r="F13" s="12">
        <v>7.7</v>
      </c>
      <c r="G13" s="2">
        <f>(((50/(F13+0.24))-3.79)/0.0069)</f>
        <v>363.3665534990691</v>
      </c>
      <c r="H13" s="12">
        <v>4.04</v>
      </c>
      <c r="I13" s="2">
        <f>((SQRT(H13)-1.15028)/0.00219)</f>
        <v>392.55485124391686</v>
      </c>
      <c r="J13" s="12">
        <v>1.2</v>
      </c>
      <c r="K13" s="2">
        <f>((SQRT(J13)-0.841)/0.0008)</f>
        <v>318.0563937629152</v>
      </c>
      <c r="L13" s="12">
        <v>32.75</v>
      </c>
      <c r="M13" s="5">
        <f>(((200/(L13+0.24))-3.79)/0.00345)</f>
        <v>658.6791781435743</v>
      </c>
      <c r="N13" s="12">
        <v>178</v>
      </c>
      <c r="O13" s="5">
        <f t="shared" si="0"/>
        <v>336.8605624956382</v>
      </c>
    </row>
    <row r="14" spans="1:15" ht="15.75">
      <c r="A14" s="17"/>
      <c r="B14" s="2"/>
      <c r="C14" s="5"/>
      <c r="D14" s="12">
        <v>35.6</v>
      </c>
      <c r="E14" s="2">
        <f>((SQRT(D14)-1.936)/0.0124)</f>
        <v>325.0462545218161</v>
      </c>
      <c r="F14" s="12">
        <v>7.68</v>
      </c>
      <c r="G14" s="2">
        <f>(((50/(F14+0.24))-3.79)/0.0069)</f>
        <v>365.6712048016396</v>
      </c>
      <c r="H14" s="12">
        <v>3.51</v>
      </c>
      <c r="I14" s="2">
        <f>((SQRT(H14)-1.15028)/0.00219)</f>
        <v>330.2371687303742</v>
      </c>
      <c r="J14" s="12">
        <v>1.2</v>
      </c>
      <c r="K14" s="2">
        <f>((SQRT(J14)-0.841)/0.0008)</f>
        <v>318.0563937629152</v>
      </c>
      <c r="L14" s="12"/>
      <c r="M14" s="5">
        <v>0</v>
      </c>
      <c r="N14" s="12">
        <v>181</v>
      </c>
      <c r="O14" s="5">
        <f>(((800/N14)-2.325)/0.00644)</f>
        <v>325.2934010500669</v>
      </c>
    </row>
    <row r="15" spans="1:15" ht="15.75">
      <c r="A15" s="10">
        <f>RANK(C15,C4:C31,0)</f>
        <v>4</v>
      </c>
      <c r="B15" s="6" t="s">
        <v>51</v>
      </c>
      <c r="C15" s="5">
        <f>SUM(E15:O15)</f>
        <v>4287.941019943237</v>
      </c>
      <c r="D15" s="11"/>
      <c r="E15" s="2">
        <f>SUM(E12:E14)-MIN(E12:E14)</f>
        <v>682.6559474010776</v>
      </c>
      <c r="F15" s="11"/>
      <c r="G15" s="2">
        <f>SUM(G12:G14)-MIN(G12:G14)</f>
        <v>747.8067437159871</v>
      </c>
      <c r="H15" s="11"/>
      <c r="I15" s="2">
        <f>SUM(I12:I14)-MIN(I12:I14)</f>
        <v>743.2638052736374</v>
      </c>
      <c r="J15" s="11"/>
      <c r="K15" s="2">
        <f>SUM(K12:K14)-MIN(K12:K14)</f>
        <v>636.1127875258304</v>
      </c>
      <c r="L15" s="11"/>
      <c r="M15" s="2">
        <f>SUM(M12:M13)-MIN(M12:M13)</f>
        <v>815.9477724809988</v>
      </c>
      <c r="N15" s="12"/>
      <c r="O15" s="2">
        <f>SUM(O12:O14)-MIN(O12:O14)</f>
        <v>662.1539635457052</v>
      </c>
    </row>
    <row r="16" spans="1:15" ht="15.75">
      <c r="A16" s="10"/>
      <c r="B16" s="2"/>
      <c r="C16" s="5"/>
      <c r="D16" s="12">
        <v>39.2</v>
      </c>
      <c r="E16" s="2">
        <f>((SQRT(D16)-1.936)/0.0124)</f>
        <v>348.78954330640414</v>
      </c>
      <c r="F16" s="12">
        <v>7.55</v>
      </c>
      <c r="G16" s="2">
        <f>(((50/(F16+0.24))-3.79)/0.0069)</f>
        <v>380.9398894904281</v>
      </c>
      <c r="H16" s="12">
        <v>4.09</v>
      </c>
      <c r="I16" s="2">
        <f>((SQRT(H16)-1.15028)/0.00219)</f>
        <v>398.2168226555563</v>
      </c>
      <c r="J16" s="12">
        <v>1.31</v>
      </c>
      <c r="K16" s="2">
        <f>((SQRT(J16)-0.841)/0.0008)</f>
        <v>379.44039278244963</v>
      </c>
      <c r="L16" s="12">
        <v>30.66</v>
      </c>
      <c r="M16" s="5">
        <f>(((200/(L16+0.24))-3.79)/0.00345)</f>
        <v>777.5338867782938</v>
      </c>
      <c r="N16" s="12">
        <v>162</v>
      </c>
      <c r="O16" s="5">
        <f>(((800/N16)-2.325)/0.00644)</f>
        <v>405.78751629476255</v>
      </c>
    </row>
    <row r="17" spans="1:15" ht="15.75">
      <c r="A17" s="10"/>
      <c r="B17" s="2"/>
      <c r="C17" s="5"/>
      <c r="D17" s="12">
        <v>38.3</v>
      </c>
      <c r="E17" s="2">
        <f>((SQRT(D17)-1.936)/0.0124)</f>
        <v>342.95962731502584</v>
      </c>
      <c r="F17" s="12">
        <v>7.75</v>
      </c>
      <c r="G17" s="2">
        <f>(((50/(F17+0.24))-3.79)/0.0069)</f>
        <v>357.6554025865665</v>
      </c>
      <c r="H17" s="12">
        <v>3.95</v>
      </c>
      <c r="I17" s="2">
        <f>((SQRT(H17)-1.15028)/0.00219)</f>
        <v>382.2742883265658</v>
      </c>
      <c r="J17" s="12">
        <v>1.15</v>
      </c>
      <c r="K17" s="2">
        <f>((SQRT(J17)-0.841)/0.0008)</f>
        <v>289.2256618454511</v>
      </c>
      <c r="L17" s="12"/>
      <c r="M17" s="5">
        <v>0</v>
      </c>
      <c r="N17" s="12">
        <v>160</v>
      </c>
      <c r="O17" s="5">
        <f t="shared" si="0"/>
        <v>415.37267080745335</v>
      </c>
    </row>
    <row r="18" spans="1:15" ht="15.75">
      <c r="A18" s="17"/>
      <c r="B18" s="2"/>
      <c r="C18" s="5"/>
      <c r="D18" s="12">
        <v>60.9</v>
      </c>
      <c r="E18" s="2">
        <f>((SQRT(D18)-1.936)/0.0124)</f>
        <v>473.2133230686023</v>
      </c>
      <c r="F18" s="12">
        <v>8.28</v>
      </c>
      <c r="G18" s="2">
        <f>(((50/(F18+0.24))-3.79)/0.0069)</f>
        <v>301.23834796216914</v>
      </c>
      <c r="H18" s="12">
        <v>4.62</v>
      </c>
      <c r="I18" s="2">
        <f>((SQRT(H18)-1.15028)/0.00219)</f>
        <v>456.2276374522684</v>
      </c>
      <c r="J18" s="12">
        <v>1.52</v>
      </c>
      <c r="K18" s="2">
        <f>((SQRT(J18)-0.841)/0.0008)</f>
        <v>489.85350074224414</v>
      </c>
      <c r="L18" s="12"/>
      <c r="M18" s="5">
        <v>0</v>
      </c>
      <c r="N18" s="12">
        <v>171</v>
      </c>
      <c r="O18" s="5">
        <f t="shared" si="0"/>
        <v>365.42897097816996</v>
      </c>
    </row>
    <row r="19" spans="1:15" ht="15.75">
      <c r="A19" s="10">
        <f>RANK(C19,C4:C35,0)</f>
        <v>1</v>
      </c>
      <c r="B19" s="6" t="s">
        <v>47</v>
      </c>
      <c r="C19" s="5">
        <f>SUM(E19:O19)</f>
        <v>4883.03058596503</v>
      </c>
      <c r="D19" s="11"/>
      <c r="E19" s="2">
        <f>SUM(E16:E18)-MIN(E16:E18)</f>
        <v>822.0028663750064</v>
      </c>
      <c r="F19" s="11"/>
      <c r="G19" s="2">
        <f>SUM(G16:G18)-MIN(G16:G18)</f>
        <v>738.5952920769946</v>
      </c>
      <c r="H19" s="11"/>
      <c r="I19" s="2">
        <f>SUM(I16:I18)-MIN(I16:I18)</f>
        <v>854.4444601078249</v>
      </c>
      <c r="J19" s="11"/>
      <c r="K19" s="2">
        <f>SUM(K16:K18)-MIN(K16:K18)</f>
        <v>869.2938935246938</v>
      </c>
      <c r="L19" s="11"/>
      <c r="M19" s="2">
        <f>SUM(M16:M17)-MIN(M16:M17)</f>
        <v>777.5338867782938</v>
      </c>
      <c r="N19" s="12"/>
      <c r="O19" s="2">
        <f>SUM(O16:O18)-MIN(O16:O18)</f>
        <v>821.160187102216</v>
      </c>
    </row>
    <row r="20" spans="1:15" ht="15.75">
      <c r="A20" s="10"/>
      <c r="B20" s="2"/>
      <c r="C20" s="5"/>
      <c r="D20" s="12">
        <v>46.8</v>
      </c>
      <c r="E20" s="2">
        <f>((SQRT(D20)-1.936)/0.0124)</f>
        <v>395.5687540802281</v>
      </c>
      <c r="F20" s="12">
        <v>7.75</v>
      </c>
      <c r="G20" s="2">
        <f>(((50/(F20+0.24))-3.79)/0.0069)</f>
        <v>357.6554025865665</v>
      </c>
      <c r="H20" s="12">
        <v>3.95</v>
      </c>
      <c r="I20" s="2">
        <f>((SQRT(H20)-1.15028)/0.00219)</f>
        <v>382.2742883265658</v>
      </c>
      <c r="J20" s="12">
        <v>1.15</v>
      </c>
      <c r="K20" s="2">
        <f>((SQRT(J20)-0.841)/0.0008)</f>
        <v>289.2256618454511</v>
      </c>
      <c r="L20" s="12">
        <v>32.35</v>
      </c>
      <c r="M20" s="5">
        <f>(((200/(L20+0.24))-3.79)/0.00345)</f>
        <v>680.2468971098983</v>
      </c>
      <c r="N20" s="12">
        <v>199</v>
      </c>
      <c r="O20" s="5">
        <f>(((800/N20)-2.325)/0.00644)</f>
        <v>263.2143637441867</v>
      </c>
    </row>
    <row r="21" spans="1:15" ht="15.75">
      <c r="A21" s="10"/>
      <c r="B21" s="2"/>
      <c r="C21" s="5"/>
      <c r="D21" s="12">
        <v>35.4</v>
      </c>
      <c r="E21" s="2">
        <f>((SQRT(D21)-1.936)/0.0124)</f>
        <v>323.69273485946826</v>
      </c>
      <c r="F21" s="12">
        <v>8.22</v>
      </c>
      <c r="G21" s="2">
        <f>(((50/(F21+0.24))-3.79)/0.0069)</f>
        <v>307.2703600918216</v>
      </c>
      <c r="H21" s="12">
        <v>3.6</v>
      </c>
      <c r="I21" s="2">
        <f>((SQRT(H21)-1.15028)/0.00219)</f>
        <v>341.13543200960163</v>
      </c>
      <c r="J21" s="12">
        <v>1.28</v>
      </c>
      <c r="K21" s="2">
        <f>((SQRT(J21)-0.841)/0.0008)</f>
        <v>362.96356237309504</v>
      </c>
      <c r="L21" s="12"/>
      <c r="M21" s="5">
        <v>0</v>
      </c>
      <c r="N21" s="12">
        <v>187</v>
      </c>
      <c r="O21" s="5">
        <f t="shared" si="0"/>
        <v>303.2724947686584</v>
      </c>
    </row>
    <row r="22" spans="1:15" ht="15.75">
      <c r="A22" s="17"/>
      <c r="B22" s="2"/>
      <c r="C22" s="5"/>
      <c r="D22" s="12">
        <v>35.4</v>
      </c>
      <c r="E22" s="2">
        <f>((SQRT(D22)-1.936)/0.0124)</f>
        <v>323.69273485946826</v>
      </c>
      <c r="F22" s="12">
        <v>7.41</v>
      </c>
      <c r="G22" s="2">
        <f>(((50/(F22+0.24))-3.79)/0.0069)</f>
        <v>397.9634365823624</v>
      </c>
      <c r="H22" s="12">
        <v>3.89</v>
      </c>
      <c r="I22" s="2">
        <f>((SQRT(H22)-1.15028)/0.00219)</f>
        <v>375.3553846263023</v>
      </c>
      <c r="J22" s="12"/>
      <c r="K22" s="2">
        <v>0</v>
      </c>
      <c r="L22" s="12"/>
      <c r="M22" s="5">
        <v>0</v>
      </c>
      <c r="N22" s="12">
        <v>173</v>
      </c>
      <c r="O22" s="5">
        <f>(((800/N22)-2.325)/0.00644)</f>
        <v>357.030660970093</v>
      </c>
    </row>
    <row r="23" spans="1:15" ht="15.75">
      <c r="A23" s="10">
        <f>RANK(C23,C4:C39,0)</f>
        <v>5</v>
      </c>
      <c r="B23" s="6" t="s">
        <v>50</v>
      </c>
      <c r="C23" s="5">
        <f>SUM(E23:O23)</f>
        <v>4225.249278128689</v>
      </c>
      <c r="D23" s="11"/>
      <c r="E23" s="2">
        <f>SUM(E20:E22)-MIN(E20:E22)</f>
        <v>719.2614889396963</v>
      </c>
      <c r="F23" s="11"/>
      <c r="G23" s="2">
        <f>SUM(G20:G22)-MIN(G20:G22)</f>
        <v>755.6188391689288</v>
      </c>
      <c r="H23" s="11"/>
      <c r="I23" s="2">
        <f>SUM(I20:I22)-MIN(I20:I22)</f>
        <v>757.6296729528681</v>
      </c>
      <c r="J23" s="11"/>
      <c r="K23" s="2">
        <f>SUM(K20:K22)-MIN(K20:K22)</f>
        <v>652.1892242185461</v>
      </c>
      <c r="L23" s="11"/>
      <c r="M23" s="2">
        <f>SUM(M20:M21)-MIN(M20:M21)</f>
        <v>680.2468971098983</v>
      </c>
      <c r="N23" s="12"/>
      <c r="O23" s="2">
        <f>SUM(O20:O22)-MIN(O20:O22)</f>
        <v>660.3031557387515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PageLayoutView="0" workbookViewId="0" topLeftCell="A1">
      <selection activeCell="G38" sqref="G38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9.57421875" style="0" bestFit="1" customWidth="1"/>
    <col min="6" max="6" width="7.7109375" style="0" customWidth="1"/>
    <col min="7" max="7" width="8.28125" style="0" customWidth="1"/>
    <col min="8" max="8" width="8.140625" style="0" customWidth="1"/>
    <col min="9" max="9" width="9.57421875" style="0" bestFit="1" customWidth="1"/>
    <col min="10" max="10" width="7.140625" style="0" bestFit="1" customWidth="1"/>
    <col min="11" max="11" width="8.28125" style="0" bestFit="1" customWidth="1"/>
    <col min="12" max="12" width="7.7109375" style="0" bestFit="1" customWidth="1"/>
    <col min="13" max="13" width="9.57421875" style="0" bestFit="1" customWidth="1"/>
    <col min="14" max="14" width="9.7109375" style="0" bestFit="1" customWidth="1"/>
    <col min="15" max="15" width="12.140625" style="0" bestFit="1" customWidth="1"/>
    <col min="16" max="17" width="8.28125" style="0" bestFit="1" customWidth="1"/>
  </cols>
  <sheetData>
    <row r="1" spans="1:17" ht="20.25">
      <c r="A1" s="16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1" t="s">
        <v>0</v>
      </c>
      <c r="C3" s="4" t="s">
        <v>8</v>
      </c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  <c r="K3" s="1"/>
      <c r="L3" s="1" t="s">
        <v>5</v>
      </c>
      <c r="M3" s="1"/>
      <c r="N3" s="1" t="s">
        <v>6</v>
      </c>
      <c r="O3" s="1"/>
      <c r="P3" s="1" t="s">
        <v>18</v>
      </c>
      <c r="Q3" s="5"/>
    </row>
    <row r="4" spans="1:17" ht="15.75">
      <c r="A4" s="10"/>
      <c r="B4" s="2"/>
      <c r="C4" s="5"/>
      <c r="D4" s="11">
        <v>8.15</v>
      </c>
      <c r="E4" s="2">
        <f>((SQRT(D4)-1.279)/0.00398)</f>
        <v>395.93479515679394</v>
      </c>
      <c r="F4" s="11">
        <v>13.87</v>
      </c>
      <c r="G4" s="2">
        <f>(((100/(F4+0.24))-4.0062)/0.00656)</f>
        <v>469.6603991287965</v>
      </c>
      <c r="H4" s="11">
        <v>3.82</v>
      </c>
      <c r="I4" s="2">
        <f>((SQRT(H4)-1.0935)/0.00208)</f>
        <v>413.9336675813493</v>
      </c>
      <c r="J4" s="11">
        <v>1.3</v>
      </c>
      <c r="K4" s="2">
        <f>((SQRT(J4)-0.8807)/0.00068)</f>
        <v>381.5815074987323</v>
      </c>
      <c r="L4" s="11">
        <v>12.2</v>
      </c>
      <c r="M4" s="3">
        <f>(((SQRT(L4)-0.422)/0.01012))</f>
        <v>303.4436600113237</v>
      </c>
      <c r="N4" s="12">
        <v>55.96</v>
      </c>
      <c r="O4" s="5">
        <f>(((400/(N4+0.14))-4.0062)/0.00328)</f>
        <v>952.4160906047564</v>
      </c>
      <c r="P4" s="12">
        <v>158</v>
      </c>
      <c r="Q4" s="5">
        <f>(((800/P4)-2.0232)/0.00647)</f>
        <v>469.87498288106747</v>
      </c>
    </row>
    <row r="5" spans="1:17" ht="15.75">
      <c r="A5" s="10"/>
      <c r="B5" s="2"/>
      <c r="C5" s="5"/>
      <c r="D5" s="11">
        <v>10.12</v>
      </c>
      <c r="E5" s="2">
        <f>((SQRT(D5)-1.279)/0.00398)</f>
        <v>477.938377918938</v>
      </c>
      <c r="F5" s="11">
        <v>13.58</v>
      </c>
      <c r="G5" s="2">
        <f>(((100/(F5+0.24))-4.0062)/0.00656)</f>
        <v>492.33079488899085</v>
      </c>
      <c r="H5" s="11">
        <v>4.37</v>
      </c>
      <c r="I5" s="2">
        <f>((SQRT(H5)-1.0935)/0.00208)</f>
        <v>479.30504617148426</v>
      </c>
      <c r="J5" s="11">
        <v>1.3</v>
      </c>
      <c r="K5" s="2">
        <f>((SQRT(J5)-0.8807)/0.00068)</f>
        <v>381.5815074987323</v>
      </c>
      <c r="L5" s="11">
        <v>12.5</v>
      </c>
      <c r="M5" s="3">
        <f>(((SQRT(L5)-0.422)/0.01012))</f>
        <v>307.6614531554088</v>
      </c>
      <c r="N5" s="12"/>
      <c r="O5" s="5">
        <v>0</v>
      </c>
      <c r="P5" s="12">
        <v>189</v>
      </c>
      <c r="Q5" s="5">
        <f>(((800/P5)-2.0232)/0.00647)</f>
        <v>341.5153373731426</v>
      </c>
    </row>
    <row r="6" spans="1:17" ht="15.75">
      <c r="A6" s="10"/>
      <c r="B6" s="2"/>
      <c r="C6" s="5"/>
      <c r="D6" s="11">
        <v>7.86</v>
      </c>
      <c r="E6" s="2">
        <f>((SQRT(D6)-1.279)/0.00398)</f>
        <v>383.05757632543657</v>
      </c>
      <c r="F6" s="11">
        <v>14.53</v>
      </c>
      <c r="G6" s="2">
        <f>(((100/(F6+0.24))-4.0062)/0.00656)</f>
        <v>421.3842536783527</v>
      </c>
      <c r="H6" s="11">
        <v>4.87</v>
      </c>
      <c r="I6" s="2">
        <f>((SQRT(H6)-1.0935)/0.00208)</f>
        <v>535.2440620535535</v>
      </c>
      <c r="J6" s="11">
        <v>1.5</v>
      </c>
      <c r="K6" s="2">
        <f>((SQRT(J6)-0.8807)/0.00068)</f>
        <v>505.94834028174836</v>
      </c>
      <c r="L6" s="11">
        <v>27.5</v>
      </c>
      <c r="M6" s="3">
        <f>(((SQRT(L6)-0.422)/0.01012))</f>
        <v>476.4865850643041</v>
      </c>
      <c r="N6" s="12"/>
      <c r="O6" s="5">
        <v>0</v>
      </c>
      <c r="P6" s="12"/>
      <c r="Q6" s="5">
        <v>0</v>
      </c>
    </row>
    <row r="7" spans="1:17" ht="15.75">
      <c r="A7" s="10">
        <f>RANK(C7,C4:C19,0)</f>
        <v>2</v>
      </c>
      <c r="B7" s="6" t="s">
        <v>27</v>
      </c>
      <c r="C7" s="5">
        <f>SUM(E7:Q7)</f>
        <v>6285.897772177717</v>
      </c>
      <c r="D7" s="11"/>
      <c r="E7" s="2">
        <f>SUM(E4:E6)-MIN(E4:E6)</f>
        <v>873.8731730757321</v>
      </c>
      <c r="F7" s="11"/>
      <c r="G7" s="2">
        <f>SUM(G4:G6)-MIN(G4:G6)</f>
        <v>961.9911940177874</v>
      </c>
      <c r="H7" s="11"/>
      <c r="I7" s="2">
        <f>SUM(I4:I6)-MIN(I4:I6)</f>
        <v>1014.5491082250378</v>
      </c>
      <c r="J7" s="11"/>
      <c r="K7" s="2">
        <f>SUM(K4:K6)-MIN(K4:K6)</f>
        <v>887.5298477804807</v>
      </c>
      <c r="L7" s="11"/>
      <c r="M7" s="2">
        <f>SUM(M4:M6)-MIN(M4:M6)</f>
        <v>784.1480382197129</v>
      </c>
      <c r="N7" s="12"/>
      <c r="O7" s="2">
        <f>SUM(O4:O5)-MIN(O4:O5)</f>
        <v>952.4160906047564</v>
      </c>
      <c r="P7" s="12"/>
      <c r="Q7" s="2">
        <f>SUM(Q4:Q6)-MIN(Q4:Q6)</f>
        <v>811.3903202542101</v>
      </c>
    </row>
    <row r="8" spans="1:17" ht="15.75">
      <c r="A8" s="10"/>
      <c r="B8" s="2"/>
      <c r="C8" s="5"/>
      <c r="D8" s="11">
        <v>9.45</v>
      </c>
      <c r="E8" s="2">
        <f>((SQRT(D8)-1.279)/0.00398)</f>
        <v>451.02643964519586</v>
      </c>
      <c r="F8" s="11">
        <v>13.76</v>
      </c>
      <c r="G8" s="2">
        <f>(((100/(F8+0.24))-4.0062)/0.00656)</f>
        <v>478.1489547038329</v>
      </c>
      <c r="H8" s="11">
        <v>4.49</v>
      </c>
      <c r="I8" s="2">
        <f>((SQRT(H8)-1.0935)/0.00208)</f>
        <v>493.01058175082176</v>
      </c>
      <c r="J8" s="11">
        <v>1.35</v>
      </c>
      <c r="K8" s="2">
        <f>((SQRT(J8)-0.8807)/0.00068)</f>
        <v>413.52206450327213</v>
      </c>
      <c r="L8" s="11">
        <v>30</v>
      </c>
      <c r="M8" s="3">
        <f>(((SQRT(L8)-0.422)/0.01012))</f>
        <v>499.5282188786226</v>
      </c>
      <c r="N8" s="12">
        <v>56.87</v>
      </c>
      <c r="O8" s="5">
        <f>(((400/(N8+0.14))-4.0062)/0.00328)</f>
        <v>917.7173559623689</v>
      </c>
      <c r="P8" s="12">
        <v>160</v>
      </c>
      <c r="Q8" s="5">
        <f>(((800/P8)-2.0232)/0.00647)</f>
        <v>460.09273570324575</v>
      </c>
    </row>
    <row r="9" spans="1:17" ht="15.75">
      <c r="A9" s="10"/>
      <c r="B9" s="2"/>
      <c r="C9" s="5"/>
      <c r="D9" s="11">
        <v>12.23</v>
      </c>
      <c r="E9" s="2">
        <f>((SQRT(D9)-1.279)/0.00398)</f>
        <v>557.3220326656136</v>
      </c>
      <c r="F9" s="11">
        <v>14.44</v>
      </c>
      <c r="G9" s="2">
        <f>(((100/(F9+0.24))-4.0062)/0.00656)</f>
        <v>427.71175317339004</v>
      </c>
      <c r="H9" s="11">
        <v>4.22</v>
      </c>
      <c r="I9" s="2">
        <f>((SQRT(H9)-1.0935)/0.00208)</f>
        <v>461.90570116221824</v>
      </c>
      <c r="J9" s="11">
        <v>1.3</v>
      </c>
      <c r="K9" s="2">
        <f>((SQRT(J9)-0.8807)/0.00068)</f>
        <v>381.5815074987323</v>
      </c>
      <c r="L9" s="11">
        <v>39.85</v>
      </c>
      <c r="M9" s="3">
        <f>(((SQRT(L9)-0.422)/0.01012))</f>
        <v>582.0835613472976</v>
      </c>
      <c r="N9" s="12">
        <v>58.17</v>
      </c>
      <c r="O9" s="5">
        <f>(((400/(N9+0.14))-4.0062)/0.00328)</f>
        <v>870.0264670328061</v>
      </c>
      <c r="P9" s="12">
        <v>171</v>
      </c>
      <c r="Q9" s="5">
        <f>(((800/P9)-2.0232)/0.00647)</f>
        <v>410.3806140802805</v>
      </c>
    </row>
    <row r="10" spans="1:17" ht="15.75">
      <c r="A10" s="10"/>
      <c r="B10" s="2"/>
      <c r="C10" s="5"/>
      <c r="D10" s="11">
        <v>10.57</v>
      </c>
      <c r="E10" s="2">
        <f>((SQRT(D10)-1.279)/0.00398)</f>
        <v>495.5159903019527</v>
      </c>
      <c r="F10" s="11">
        <v>14.72</v>
      </c>
      <c r="G10" s="2">
        <f>(((100/(F10+0.24))-4.0062)/0.00656)</f>
        <v>408.27621625146725</v>
      </c>
      <c r="H10" s="11">
        <v>4.43</v>
      </c>
      <c r="I10" s="2">
        <f>((SQRT(H10)-1.0935)/0.00208)</f>
        <v>486.18101826198017</v>
      </c>
      <c r="J10" s="11">
        <v>1.35</v>
      </c>
      <c r="K10" s="2">
        <f>((SQRT(J10)-0.8807)/0.00068)</f>
        <v>413.52206450327213</v>
      </c>
      <c r="L10" s="11">
        <v>24.05</v>
      </c>
      <c r="M10" s="3">
        <f>(((SQRT(L10)-0.422)/0.01012))</f>
        <v>442.89327412012767</v>
      </c>
      <c r="N10" s="12"/>
      <c r="O10" s="5">
        <v>0</v>
      </c>
      <c r="P10" s="12">
        <v>181</v>
      </c>
      <c r="Q10" s="5">
        <f>(((800/P10)-2.0232)/0.00647)</f>
        <v>370.43114416730003</v>
      </c>
    </row>
    <row r="11" spans="1:17" ht="15.75">
      <c r="A11" s="10">
        <f>RANK(C11,C4:C19,0)</f>
        <v>1</v>
      </c>
      <c r="B11" s="6" t="s">
        <v>37</v>
      </c>
      <c r="C11" s="5">
        <f>SUM(E11:Q11)</f>
        <v>6634.73694583595</v>
      </c>
      <c r="D11" s="11"/>
      <c r="E11" s="2">
        <f>SUM(E8:E10)-MIN(E8:E10)</f>
        <v>1052.8380229675663</v>
      </c>
      <c r="F11" s="11"/>
      <c r="G11" s="2">
        <f>SUM(G8:G10)-MIN(G8:G10)</f>
        <v>905.8607078772229</v>
      </c>
      <c r="H11" s="11"/>
      <c r="I11" s="2">
        <f>SUM(I8:I10)-MIN(I8:I10)</f>
        <v>979.1916000128019</v>
      </c>
      <c r="J11" s="11"/>
      <c r="K11" s="2">
        <f>SUM(K8:K10)-MIN(K8:K10)</f>
        <v>827.0441290065443</v>
      </c>
      <c r="L11" s="11"/>
      <c r="M11" s="2">
        <f>SUM(M8:M10)-MIN(M8:M10)</f>
        <v>1081.6117802259203</v>
      </c>
      <c r="N11" s="12"/>
      <c r="O11" s="2">
        <f>SUM(O8:O9)-MIN(O8:O9)</f>
        <v>917.7173559623689</v>
      </c>
      <c r="P11" s="12"/>
      <c r="Q11" s="2">
        <f>SUM(Q8:Q10)-MIN(Q8:Q10)</f>
        <v>870.4733497835261</v>
      </c>
    </row>
    <row r="12" spans="1:17" ht="15.75">
      <c r="A12" s="10"/>
      <c r="B12" s="2"/>
      <c r="C12" s="5"/>
      <c r="D12" s="11">
        <v>7.83</v>
      </c>
      <c r="E12" s="2">
        <f>((SQRT(D12)-1.279)/0.00398)</f>
        <v>381.71198892629263</v>
      </c>
      <c r="F12" s="11">
        <v>14.18</v>
      </c>
      <c r="G12" s="2">
        <f>(((100/(F12+0.24))-4.0062)/0.00656)</f>
        <v>446.43487195967674</v>
      </c>
      <c r="H12" s="11">
        <v>3.89</v>
      </c>
      <c r="I12" s="2">
        <f>((SQRT(H12)-1.0935)/0.00208)</f>
        <v>422.50398669788564</v>
      </c>
      <c r="J12" s="11">
        <v>1.2</v>
      </c>
      <c r="K12" s="2">
        <f>((SQRT(J12)-0.8807)/0.00068)</f>
        <v>315.8016397210766</v>
      </c>
      <c r="L12" s="11">
        <v>9.9</v>
      </c>
      <c r="M12" s="3">
        <f>(((SQRT(L12)-0.422)/0.01012))</f>
        <v>269.2121091413493</v>
      </c>
      <c r="N12" s="12">
        <v>57.6</v>
      </c>
      <c r="O12" s="5">
        <f>(((400/(N12+0.14))-4.0062)/0.00328)</f>
        <v>890.672717057964</v>
      </c>
      <c r="P12" s="12">
        <v>176</v>
      </c>
      <c r="Q12" s="5">
        <f>(((800/P12)-2.0232)/0.00647)</f>
        <v>389.8384150625264</v>
      </c>
    </row>
    <row r="13" spans="1:17" ht="15.75">
      <c r="A13" s="10"/>
      <c r="B13" s="2"/>
      <c r="C13" s="5"/>
      <c r="D13" s="11">
        <v>8.38</v>
      </c>
      <c r="E13" s="2">
        <f>((SQRT(D13)-1.279)/0.00398)</f>
        <v>405.98566965478034</v>
      </c>
      <c r="F13" s="11">
        <v>14.43</v>
      </c>
      <c r="G13" s="2">
        <f>(((100/(F13+0.24))-4.0062)/0.00656)</f>
        <v>428.4196011438643</v>
      </c>
      <c r="H13" s="11">
        <v>4</v>
      </c>
      <c r="I13" s="2">
        <f>((SQRT(H13)-1.0935)/0.00208)</f>
        <v>435.8173076923078</v>
      </c>
      <c r="J13" s="11">
        <v>1.4</v>
      </c>
      <c r="K13" s="2">
        <f>((SQRT(J13)-0.8807)/0.00068)</f>
        <v>444.8764067940046</v>
      </c>
      <c r="L13" s="11">
        <v>13.1</v>
      </c>
      <c r="M13" s="3">
        <f>(((SQRT(L13)-0.422)/0.01012))</f>
        <v>315.94784725007617</v>
      </c>
      <c r="N13" s="12"/>
      <c r="O13" s="5">
        <v>0</v>
      </c>
      <c r="P13" s="12">
        <v>167</v>
      </c>
      <c r="Q13" s="5">
        <f>(((800/P13)-2.0232)/0.00647)</f>
        <v>427.70002498866245</v>
      </c>
    </row>
    <row r="14" spans="1:17" ht="15.75">
      <c r="A14" s="10"/>
      <c r="B14" s="2"/>
      <c r="C14" s="5"/>
      <c r="D14" s="11">
        <v>9.17</v>
      </c>
      <c r="E14" s="2">
        <f>((SQRT(D14)-1.279)/0.00398)</f>
        <v>439.4976849108904</v>
      </c>
      <c r="F14" s="11">
        <v>14.81</v>
      </c>
      <c r="G14" s="2">
        <f>(((100/(F14+0.24))-4.0062)/0.00656)</f>
        <v>402.18266347945877</v>
      </c>
      <c r="H14" s="11">
        <v>4.25</v>
      </c>
      <c r="I14" s="2">
        <f>((SQRT(H14)-1.0935)/0.00208)</f>
        <v>465.41000615809156</v>
      </c>
      <c r="J14" s="11">
        <v>1.25</v>
      </c>
      <c r="K14" s="2">
        <f>((SQRT(J14)-0.8807)/0.00068)</f>
        <v>349.0205716910218</v>
      </c>
      <c r="L14" s="11">
        <v>16.2</v>
      </c>
      <c r="M14" s="3">
        <f>(((SQRT(L14)-0.422)/0.01012))</f>
        <v>356.01999599798626</v>
      </c>
      <c r="N14" s="12"/>
      <c r="O14" s="5">
        <v>0</v>
      </c>
      <c r="P14" s="12"/>
      <c r="Q14" s="5">
        <v>0</v>
      </c>
    </row>
    <row r="15" spans="1:17" ht="15.75">
      <c r="A15" s="10">
        <f>RANK(C15,C4:C19,0)</f>
        <v>4</v>
      </c>
      <c r="B15" s="6" t="s">
        <v>28</v>
      </c>
      <c r="C15" s="5">
        <f>SUM(E15:Q15)</f>
        <v>5795.641120361854</v>
      </c>
      <c r="D15" s="11"/>
      <c r="E15" s="2">
        <f>SUM(E12:E14)-MIN(E12:E14)</f>
        <v>845.4833545656709</v>
      </c>
      <c r="F15" s="11"/>
      <c r="G15" s="2">
        <f>SUM(G12:G14)-MIN(G12:G14)</f>
        <v>874.8544731035411</v>
      </c>
      <c r="H15" s="11"/>
      <c r="I15" s="2">
        <f>SUM(I12:I14)-MIN(I12:I14)</f>
        <v>901.2273138503992</v>
      </c>
      <c r="J15" s="11"/>
      <c r="K15" s="2">
        <f>SUM(K12:K14)-MIN(K12:K14)</f>
        <v>793.8969784850265</v>
      </c>
      <c r="L15" s="11"/>
      <c r="M15" s="2">
        <f>SUM(M12:M14)-MIN(M12:M14)</f>
        <v>671.9678432480624</v>
      </c>
      <c r="N15" s="12"/>
      <c r="O15" s="2">
        <f>SUM(O12:O13)-MIN(O12:O13)</f>
        <v>890.672717057964</v>
      </c>
      <c r="P15" s="12"/>
      <c r="Q15" s="2">
        <f>SUM(Q12:Q14)-MIN(Q12:Q14)</f>
        <v>817.5384400511889</v>
      </c>
    </row>
    <row r="16" spans="1:17" ht="15.75">
      <c r="A16" s="10"/>
      <c r="B16" s="2"/>
      <c r="C16" s="5"/>
      <c r="D16" s="11">
        <v>9.24</v>
      </c>
      <c r="E16" s="2">
        <f>((SQRT(D16)-1.279)/0.00398)</f>
        <v>442.3961886216414</v>
      </c>
      <c r="F16" s="11">
        <v>15.38</v>
      </c>
      <c r="G16" s="2">
        <f>(((100/(F16+0.24))-4.0062)/0.00656)</f>
        <v>365.2208316417351</v>
      </c>
      <c r="H16" s="11">
        <v>4.41</v>
      </c>
      <c r="I16" s="2">
        <f>((SQRT(H16)-1.0935)/0.00208)</f>
        <v>483.8942307692309</v>
      </c>
      <c r="J16" s="11">
        <v>1.45</v>
      </c>
      <c r="K16" s="2">
        <f>((SQRT(J16)-0.8807)/0.00068)</f>
        <v>475.6756733518082</v>
      </c>
      <c r="L16" s="11">
        <v>17.45</v>
      </c>
      <c r="M16" s="3">
        <f>(((SQRT(L16)-0.422)/0.01012))</f>
        <v>371.07902320564074</v>
      </c>
      <c r="N16" s="12">
        <v>57.3</v>
      </c>
      <c r="O16" s="5">
        <f>(((400/(N16+0.14))-4.0062)/0.00328)</f>
        <v>901.703750254773</v>
      </c>
      <c r="P16" s="12">
        <v>206</v>
      </c>
      <c r="Q16" s="5">
        <f>(((800/P16)-2.0232)/0.00647)</f>
        <v>287.5262976245855</v>
      </c>
    </row>
    <row r="17" spans="1:17" ht="15.75">
      <c r="A17" s="10"/>
      <c r="B17" s="2"/>
      <c r="C17" s="5"/>
      <c r="D17" s="11">
        <v>9.01</v>
      </c>
      <c r="E17" s="2">
        <f>((SQRT(D17)-1.279)/0.00398)</f>
        <v>432.8307045127454</v>
      </c>
      <c r="F17" s="11">
        <v>14.34</v>
      </c>
      <c r="G17" s="2">
        <f>(((100/(F17+0.24))-4.0062)/0.00656)</f>
        <v>434.83392719729665</v>
      </c>
      <c r="H17" s="11">
        <v>4.32</v>
      </c>
      <c r="I17" s="2">
        <f>((SQRT(H17)-1.0935)/0.00208)</f>
        <v>473.53892744358325</v>
      </c>
      <c r="J17" s="11">
        <v>1.35</v>
      </c>
      <c r="K17" s="2">
        <f>((SQRT(J17)-0.8807)/0.00068)</f>
        <v>413.52206450327213</v>
      </c>
      <c r="L17" s="11">
        <v>24.8</v>
      </c>
      <c r="M17" s="3">
        <f>(((SQRT(L17)-0.422)/0.01012))</f>
        <v>450.39128845805266</v>
      </c>
      <c r="N17" s="12"/>
      <c r="O17" s="5">
        <v>0</v>
      </c>
      <c r="P17" s="12">
        <v>190</v>
      </c>
      <c r="Q17" s="5">
        <f>(((800/P17)-2.0232)/0.00647)</f>
        <v>338.0720735377857</v>
      </c>
    </row>
    <row r="18" spans="1:17" ht="15.75">
      <c r="A18" s="10"/>
      <c r="B18" s="2"/>
      <c r="C18" s="5"/>
      <c r="D18" s="11">
        <v>8.79</v>
      </c>
      <c r="E18" s="2">
        <f>((SQRT(D18)-1.279)/0.00398)</f>
        <v>423.5661849433966</v>
      </c>
      <c r="F18" s="11"/>
      <c r="G18" s="2">
        <v>0</v>
      </c>
      <c r="H18" s="11"/>
      <c r="I18" s="2">
        <v>0</v>
      </c>
      <c r="J18" s="11"/>
      <c r="K18" s="2">
        <v>0</v>
      </c>
      <c r="L18" s="11"/>
      <c r="M18" s="3">
        <v>0</v>
      </c>
      <c r="N18" s="12"/>
      <c r="O18" s="5">
        <v>0</v>
      </c>
      <c r="P18" s="12"/>
      <c r="Q18" s="5">
        <v>0</v>
      </c>
    </row>
    <row r="19" spans="1:17" ht="15.75">
      <c r="A19" s="10">
        <f>RANK(C19,C4:C19,0)</f>
        <v>3</v>
      </c>
      <c r="B19" s="6" t="s">
        <v>52</v>
      </c>
      <c r="C19" s="5">
        <f>SUM(E19:Q19)</f>
        <v>5870.684981122151</v>
      </c>
      <c r="D19" s="11"/>
      <c r="E19" s="2">
        <f>SUM(E16:E18)-MIN(E16:E18)</f>
        <v>875.2268931343867</v>
      </c>
      <c r="F19" s="11"/>
      <c r="G19" s="2">
        <f>SUM(G16:G18)-MIN(G16:G18)</f>
        <v>800.0547588390318</v>
      </c>
      <c r="H19" s="11"/>
      <c r="I19" s="2">
        <f>SUM(I16:I18)-MIN(I16:I18)</f>
        <v>957.4331582128141</v>
      </c>
      <c r="J19" s="11"/>
      <c r="K19" s="2">
        <f>SUM(K16:K18)-MIN(K16:K18)</f>
        <v>889.1977378550803</v>
      </c>
      <c r="L19" s="11"/>
      <c r="M19" s="2">
        <f>SUM(M16:M18)-MIN(M16:M18)</f>
        <v>821.4703116636933</v>
      </c>
      <c r="N19" s="12"/>
      <c r="O19" s="2">
        <f>SUM(O16:O17)-MIN(O16:O17)</f>
        <v>901.703750254773</v>
      </c>
      <c r="P19" s="12"/>
      <c r="Q19" s="2">
        <f>SUM(Q16:Q18)-MIN(Q16:Q18)</f>
        <v>625.5983711623712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PageLayoutView="0" workbookViewId="0" topLeftCell="A1">
      <selection activeCell="P22" sqref="P22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9.57421875" style="0" bestFit="1" customWidth="1"/>
    <col min="6" max="6" width="7.00390625" style="0" bestFit="1" customWidth="1"/>
    <col min="7" max="7" width="8.28125" style="0" bestFit="1" customWidth="1"/>
    <col min="8" max="8" width="8.140625" style="0" customWidth="1"/>
    <col min="9" max="9" width="9.57421875" style="0" bestFit="1" customWidth="1"/>
    <col min="10" max="10" width="7.7109375" style="0" customWidth="1"/>
    <col min="11" max="11" width="8.28125" style="0" bestFit="1" customWidth="1"/>
    <col min="12" max="12" width="7.421875" style="0" customWidth="1"/>
    <col min="13" max="13" width="9.57421875" style="0" bestFit="1" customWidth="1"/>
    <col min="14" max="14" width="8.421875" style="0" bestFit="1" customWidth="1"/>
    <col min="15" max="17" width="8.28125" style="0" bestFit="1" customWidth="1"/>
  </cols>
  <sheetData>
    <row r="1" spans="1:17" ht="20.25">
      <c r="A1" s="13"/>
      <c r="B1" s="14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7" t="s">
        <v>0</v>
      </c>
      <c r="C3" s="4" t="s">
        <v>8</v>
      </c>
      <c r="D3" s="1" t="s">
        <v>1</v>
      </c>
      <c r="E3" s="1"/>
      <c r="F3" s="1" t="s">
        <v>10</v>
      </c>
      <c r="G3" s="1"/>
      <c r="H3" s="1" t="s">
        <v>3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18</v>
      </c>
      <c r="Q3" s="5"/>
    </row>
    <row r="4" spans="1:17" ht="15.75">
      <c r="A4" s="10"/>
      <c r="B4" s="8"/>
      <c r="C4" s="5"/>
      <c r="D4" s="12">
        <v>10.86</v>
      </c>
      <c r="E4" s="2">
        <f>((SQRT(D4)-1.279)/0.00398)</f>
        <v>506.646083079602</v>
      </c>
      <c r="F4" s="12">
        <v>12.13</v>
      </c>
      <c r="G4" s="2">
        <f>(((75/(F4+0.24))-3.998)/0.0066)</f>
        <v>312.88723941108725</v>
      </c>
      <c r="H4" s="12">
        <v>3.57</v>
      </c>
      <c r="I4" s="2">
        <f>((SQRT(H4)-1.0935)/0.00208)</f>
        <v>382.6655590236147</v>
      </c>
      <c r="J4" s="12">
        <v>1.2</v>
      </c>
      <c r="K4" s="2">
        <f>((SQRT(J4)-0.8807)/0.00068)</f>
        <v>315.8016397210766</v>
      </c>
      <c r="L4" s="12">
        <v>40.2</v>
      </c>
      <c r="M4" s="2">
        <f>((SQRT(L4)-1.4149)/0.01039)</f>
        <v>474.0564960210725</v>
      </c>
      <c r="N4" s="12">
        <v>42.32</v>
      </c>
      <c r="O4" s="5">
        <f>(((300/(N4+0.24))-3.998)/0.0033)</f>
        <v>924.5067213488263</v>
      </c>
      <c r="P4" s="12">
        <v>242</v>
      </c>
      <c r="Q4" s="5">
        <f>(((800/P4)-2.0232)/0.00647)</f>
        <v>198.23572240601888</v>
      </c>
    </row>
    <row r="5" spans="1:17" ht="15.75">
      <c r="A5" s="10"/>
      <c r="B5" s="8"/>
      <c r="C5" s="5"/>
      <c r="D5" s="12">
        <v>11.38</v>
      </c>
      <c r="E5" s="2">
        <f>((SQRT(D5)-1.279)/0.00398)</f>
        <v>526.2375775594473</v>
      </c>
      <c r="F5" s="12">
        <v>12.18</v>
      </c>
      <c r="G5" s="2">
        <f>(((75/(F5+0.24))-3.998)/0.0066)</f>
        <v>309.1889913629044</v>
      </c>
      <c r="H5" s="12">
        <v>3.26</v>
      </c>
      <c r="I5" s="2">
        <f>((SQRT(H5)-1.0935)/0.00208)</f>
        <v>342.3302925609514</v>
      </c>
      <c r="J5" s="12">
        <v>1.25</v>
      </c>
      <c r="K5" s="2">
        <f>((SQRT(J5)-0.8807)/0.00068)</f>
        <v>349.0205716910218</v>
      </c>
      <c r="L5" s="12">
        <v>38.1</v>
      </c>
      <c r="M5" s="2">
        <f>((SQRT(L5)-1.4149)/0.01039)</f>
        <v>457.90372904758283</v>
      </c>
      <c r="N5" s="12">
        <v>47.56</v>
      </c>
      <c r="O5" s="5">
        <f>(((300/(N5+0.24))-3.998)/0.0033)</f>
        <v>690.3486750348674</v>
      </c>
      <c r="P5" s="12">
        <v>224</v>
      </c>
      <c r="Q5" s="5">
        <f>(((800/P5)-2.0232)/0.00647)</f>
        <v>239.29344226098476</v>
      </c>
    </row>
    <row r="6" spans="1:17" ht="15.75">
      <c r="A6" s="10"/>
      <c r="B6" s="8"/>
      <c r="C6" s="5"/>
      <c r="D6" s="12"/>
      <c r="E6" s="2">
        <v>0</v>
      </c>
      <c r="F6" s="12">
        <v>10.76</v>
      </c>
      <c r="G6" s="2">
        <f>(((75/(F6+0.24))-3.998)/0.0066)</f>
        <v>427.30027548209364</v>
      </c>
      <c r="H6" s="12">
        <v>4.17</v>
      </c>
      <c r="I6" s="2">
        <f>((SQRT(H6)-1.0935)/0.00208)</f>
        <v>456.0373969549105</v>
      </c>
      <c r="J6" s="12">
        <v>1.33</v>
      </c>
      <c r="K6" s="2">
        <f>((SQRT(J6)-0.8807)/0.00068)</f>
        <v>400.81802862805824</v>
      </c>
      <c r="L6" s="12">
        <v>36.9</v>
      </c>
      <c r="M6" s="2">
        <f>((SQRT(L6)-1.4149)/0.01039)</f>
        <v>448.473245370065</v>
      </c>
      <c r="N6" s="12"/>
      <c r="O6" s="5">
        <v>0</v>
      </c>
      <c r="P6" s="12"/>
      <c r="Q6" s="5">
        <v>0</v>
      </c>
    </row>
    <row r="7" spans="1:17" ht="15.75">
      <c r="A7" s="10">
        <f>RANK(C7,C4:C19,0)</f>
        <v>4</v>
      </c>
      <c r="B7" s="9" t="s">
        <v>36</v>
      </c>
      <c r="C7" s="5">
        <f>SUM(E7:Q7)</f>
        <v>5655.608842914321</v>
      </c>
      <c r="D7" s="11"/>
      <c r="E7" s="2">
        <f>SUM(E4:E6)-MIN(E4:E6)</f>
        <v>1032.8836606390494</v>
      </c>
      <c r="F7" s="11"/>
      <c r="G7" s="2">
        <f>SUM(G4:G6)-MIN(G4:G6)</f>
        <v>740.187514893181</v>
      </c>
      <c r="H7" s="11"/>
      <c r="I7" s="2">
        <f>SUM(I4:I6)-MIN(I4:I6)</f>
        <v>838.7029559785251</v>
      </c>
      <c r="J7" s="11"/>
      <c r="K7" s="2">
        <f>SUM(K4:K6)-MIN(K4:K6)</f>
        <v>749.8386003190801</v>
      </c>
      <c r="L7" s="11"/>
      <c r="M7" s="2">
        <f>SUM(M4:M6)-MIN(M4:M6)</f>
        <v>931.9602250686552</v>
      </c>
      <c r="N7" s="12"/>
      <c r="O7" s="2">
        <f>SUM(O4:O5)-MIN(O4:O5)</f>
        <v>924.5067213488263</v>
      </c>
      <c r="P7" s="12"/>
      <c r="Q7" s="2">
        <f>SUM(Q4:Q6)-MIN(Q4:Q6)</f>
        <v>437.52916466700367</v>
      </c>
    </row>
    <row r="8" spans="1:17" ht="15.75">
      <c r="A8" s="10"/>
      <c r="B8" s="8"/>
      <c r="C8" s="5"/>
      <c r="D8" s="12">
        <v>12.03</v>
      </c>
      <c r="E8" s="2">
        <f>((SQRT(D8)-1.279)/0.00398)</f>
        <v>550.1077987952074</v>
      </c>
      <c r="F8" s="12">
        <v>12.03</v>
      </c>
      <c r="G8" s="2">
        <f>(((75/(F8+0.24))-3.998)/0.0066)</f>
        <v>320.374157220123</v>
      </c>
      <c r="H8" s="12">
        <v>4.79</v>
      </c>
      <c r="I8" s="2">
        <f>((SQRT(H8)-1.0935)/0.00208)</f>
        <v>526.4936840499659</v>
      </c>
      <c r="J8" s="12">
        <v>1.25</v>
      </c>
      <c r="K8" s="2">
        <f>((SQRT(J8)-0.8807)/0.00068)</f>
        <v>349.0205716910218</v>
      </c>
      <c r="L8" s="12">
        <v>45.5</v>
      </c>
      <c r="M8" s="2">
        <f>((SQRT(L8)-1.4149)/0.01039)</f>
        <v>513.0383812912436</v>
      </c>
      <c r="N8" s="12">
        <v>45.27</v>
      </c>
      <c r="O8" s="5">
        <f>(((300/(N8+0.24))-3.998)/0.0033)</f>
        <v>786.0478216575774</v>
      </c>
      <c r="P8" s="12">
        <v>181</v>
      </c>
      <c r="Q8" s="5">
        <f>(((800/P8)-2.0232)/0.00647)</f>
        <v>370.43114416730003</v>
      </c>
    </row>
    <row r="9" spans="1:17" ht="15.75">
      <c r="A9" s="10"/>
      <c r="B9" s="8"/>
      <c r="C9" s="5"/>
      <c r="D9" s="12">
        <v>11.32</v>
      </c>
      <c r="E9" s="2">
        <f>((SQRT(D9)-1.279)/0.00398)</f>
        <v>524.000193028177</v>
      </c>
      <c r="F9" s="12">
        <v>11.32</v>
      </c>
      <c r="G9" s="2">
        <f>(((75/(F9+0.24))-3.998)/0.0066)</f>
        <v>377.25595050854565</v>
      </c>
      <c r="H9" s="12">
        <v>4.3</v>
      </c>
      <c r="I9" s="2">
        <f>((SQRT(H9)-1.0935)/0.00208)</f>
        <v>471.22314198690964</v>
      </c>
      <c r="J9" s="12">
        <v>1.25</v>
      </c>
      <c r="K9" s="2">
        <f>((SQRT(J9)-0.8807)/0.00068)</f>
        <v>349.0205716910218</v>
      </c>
      <c r="L9" s="12">
        <v>37.6</v>
      </c>
      <c r="M9" s="2">
        <f>((SQRT(L9)-1.4149)/0.01039)</f>
        <v>453.99267436981296</v>
      </c>
      <c r="N9" s="12">
        <v>47.03</v>
      </c>
      <c r="O9" s="5">
        <f>(((300/(N9+0.24))-3.998)/0.0033)</f>
        <v>711.6727247084767</v>
      </c>
      <c r="P9" s="12">
        <v>174</v>
      </c>
      <c r="Q9" s="5">
        <f>(((800/P9)-2.0232)/0.00647)</f>
        <v>397.9136243315745</v>
      </c>
    </row>
    <row r="10" spans="1:17" ht="15.75">
      <c r="A10" s="10"/>
      <c r="B10" s="8"/>
      <c r="C10" s="5"/>
      <c r="D10" s="12">
        <v>13.1</v>
      </c>
      <c r="E10" s="2">
        <f>((SQRT(D10)-1.279)/0.00398)</f>
        <v>588.0382447665255</v>
      </c>
      <c r="F10" s="12">
        <v>13.1</v>
      </c>
      <c r="G10" s="2">
        <f>(((75/(F10+0.24))-3.998)/0.0066)</f>
        <v>246.08922811321602</v>
      </c>
      <c r="H10" s="12">
        <v>4.11</v>
      </c>
      <c r="I10" s="2">
        <f>((SQRT(H10)-1.0935)/0.00208)</f>
        <v>448.94879484198543</v>
      </c>
      <c r="J10" s="12">
        <v>1.2</v>
      </c>
      <c r="K10" s="2">
        <f>((SQRT(J10)-0.8807)/0.00068)</f>
        <v>315.8016397210766</v>
      </c>
      <c r="L10" s="12">
        <v>40.75</v>
      </c>
      <c r="M10" s="2">
        <f>((SQRT(L10)-1.4149)/0.01039)</f>
        <v>478.2168111070117</v>
      </c>
      <c r="N10" s="12"/>
      <c r="O10" s="5">
        <v>0</v>
      </c>
      <c r="P10" s="12">
        <v>214</v>
      </c>
      <c r="Q10" s="5">
        <f>(((800/P10)-2.0232)/0.00647)</f>
        <v>265.08775224255726</v>
      </c>
    </row>
    <row r="11" spans="1:17" ht="15.75">
      <c r="A11" s="10">
        <f>RANK(C11,C4:C19,0)</f>
        <v>2</v>
      </c>
      <c r="B11" s="9" t="s">
        <v>47</v>
      </c>
      <c r="C11" s="5">
        <f>SUM(E11:Q11)</f>
        <v>6077.181903264028</v>
      </c>
      <c r="D11" s="11"/>
      <c r="E11" s="2">
        <f>SUM(E8:E10)-MIN(E8:E10)</f>
        <v>1138.1460435617332</v>
      </c>
      <c r="F11" s="11"/>
      <c r="G11" s="2">
        <f>SUM(G8:G10)-MIN(G8:G10)</f>
        <v>697.6301077286687</v>
      </c>
      <c r="H11" s="11"/>
      <c r="I11" s="2">
        <f>SUM(I8:I10)-MIN(I8:I10)</f>
        <v>997.7168260368754</v>
      </c>
      <c r="J11" s="11"/>
      <c r="K11" s="2">
        <f>SUM(K8:K10)-MIN(K8:K10)</f>
        <v>698.0411433820436</v>
      </c>
      <c r="L11" s="11"/>
      <c r="M11" s="2">
        <f>SUM(M8:M10)-MIN(M8:M10)</f>
        <v>991.2551923982555</v>
      </c>
      <c r="N11" s="12"/>
      <c r="O11" s="2">
        <f>SUM(O8:O9)-MIN(O8:O9)</f>
        <v>786.0478216575774</v>
      </c>
      <c r="P11" s="12"/>
      <c r="Q11" s="2">
        <f>SUM(Q8:Q10)-MIN(Q8:Q10)</f>
        <v>768.3447684988745</v>
      </c>
    </row>
    <row r="12" spans="1:17" ht="15.75">
      <c r="A12" s="10"/>
      <c r="B12" s="8"/>
      <c r="C12" s="5"/>
      <c r="D12" s="12">
        <v>10.47</v>
      </c>
      <c r="E12" s="2">
        <f>((SQRT(D12)-1.279)/0.00398)</f>
        <v>491.64269785745915</v>
      </c>
      <c r="F12" s="12">
        <v>10.47</v>
      </c>
      <c r="G12" s="2">
        <f>(((75/(F12+0.24))-3.998)/0.0066)</f>
        <v>455.2728970376028</v>
      </c>
      <c r="H12" s="12">
        <v>3.98</v>
      </c>
      <c r="I12" s="2">
        <f>((SQRT(H12)-1.0935)/0.00208)</f>
        <v>433.4104491951925</v>
      </c>
      <c r="J12" s="12">
        <v>1.25</v>
      </c>
      <c r="K12" s="2">
        <f>((SQRT(J12)-0.8807)/0.00068)</f>
        <v>349.0205716910218</v>
      </c>
      <c r="L12" s="12">
        <v>34.05</v>
      </c>
      <c r="M12" s="2">
        <f>((SQRT(L12)-1.4149)/0.01039)</f>
        <v>425.4415576860503</v>
      </c>
      <c r="N12" s="12">
        <v>42.84</v>
      </c>
      <c r="O12" s="5">
        <f>(((300/(N12+0.24))-3.998)/0.0033)</f>
        <v>898.7237275259555</v>
      </c>
      <c r="P12" s="12">
        <v>177</v>
      </c>
      <c r="Q12" s="5">
        <f>(((800/P12)-2.0232)/0.00647)</f>
        <v>385.8692444048586</v>
      </c>
    </row>
    <row r="13" spans="1:17" ht="15.75">
      <c r="A13" s="10"/>
      <c r="B13" s="8"/>
      <c r="C13" s="5"/>
      <c r="D13" s="12">
        <v>11.35</v>
      </c>
      <c r="E13" s="2">
        <f>((SQRT(D13)-1.279)/0.00398)</f>
        <v>525.1196245187446</v>
      </c>
      <c r="F13" s="12">
        <v>11.35</v>
      </c>
      <c r="G13" s="2">
        <f>(((75/(F13+0.24))-3.998)/0.0066)</f>
        <v>374.7114806390043</v>
      </c>
      <c r="H13" s="12">
        <v>4.06</v>
      </c>
      <c r="I13" s="2">
        <f>((SQRT(H13)-1.0935)/0.00208)</f>
        <v>443.0020038273984</v>
      </c>
      <c r="J13" s="12">
        <v>1.25</v>
      </c>
      <c r="K13" s="2">
        <f>((SQRT(J13)-0.8807)/0.00068)</f>
        <v>349.0205716910218</v>
      </c>
      <c r="L13" s="12">
        <v>33.2</v>
      </c>
      <c r="M13" s="2">
        <f>((SQRT(L13)-1.4149)/0.01039)</f>
        <v>418.3873066751851</v>
      </c>
      <c r="N13" s="12">
        <v>45.33</v>
      </c>
      <c r="O13" s="5">
        <f>(((300/(N13+0.24))-3.998)/0.0033)</f>
        <v>783.4177189937558</v>
      </c>
      <c r="P13" s="12">
        <v>172</v>
      </c>
      <c r="Q13" s="5">
        <f>(((800/P13)-2.0232)/0.00647)</f>
        <v>406.1766291650193</v>
      </c>
    </row>
    <row r="14" spans="1:17" ht="15.75">
      <c r="A14" s="10"/>
      <c r="B14" s="8"/>
      <c r="C14" s="5"/>
      <c r="D14" s="12">
        <v>10.97</v>
      </c>
      <c r="E14" s="2">
        <f>((SQRT(D14)-1.279)/0.00398)</f>
        <v>510.82890259694443</v>
      </c>
      <c r="F14" s="12">
        <v>10.97</v>
      </c>
      <c r="G14" s="2">
        <f>(((75/(F14+0.24))-3.998)/0.0066)</f>
        <v>407.94771983888836</v>
      </c>
      <c r="H14" s="12">
        <v>4.07</v>
      </c>
      <c r="I14" s="2">
        <f>((SQRT(H14)-1.0935)/0.00208)</f>
        <v>444.19427893423153</v>
      </c>
      <c r="J14" s="12">
        <v>1.25</v>
      </c>
      <c r="K14" s="2">
        <f>((SQRT(J14)-0.8807)/0.00068)</f>
        <v>349.0205716910218</v>
      </c>
      <c r="L14" s="12">
        <v>31.15</v>
      </c>
      <c r="M14" s="2">
        <f>((SQRT(L14)-1.4149)/0.01039)</f>
        <v>400.99311885951204</v>
      </c>
      <c r="N14" s="12"/>
      <c r="O14" s="5">
        <v>0</v>
      </c>
      <c r="P14" s="12"/>
      <c r="Q14" s="5">
        <v>0</v>
      </c>
    </row>
    <row r="15" spans="1:17" ht="15.75">
      <c r="A15" s="10">
        <f>RANK(C15,C4:C19,0)</f>
        <v>3</v>
      </c>
      <c r="B15" s="9" t="s">
        <v>52</v>
      </c>
      <c r="C15" s="5">
        <f>SUM(E15:Q15)</f>
        <v>6019.0050355929225</v>
      </c>
      <c r="D15" s="11"/>
      <c r="E15" s="2">
        <f>SUM(E12:E14)-MIN(E12:E14)</f>
        <v>1035.948527115689</v>
      </c>
      <c r="F15" s="11"/>
      <c r="G15" s="2">
        <f>SUM(G12:G14)-MIN(G12:G14)</f>
        <v>863.2206168764912</v>
      </c>
      <c r="H15" s="11"/>
      <c r="I15" s="2">
        <f>SUM(I12:I14)-MIN(I12:I14)</f>
        <v>887.1962827616298</v>
      </c>
      <c r="J15" s="11"/>
      <c r="K15" s="2">
        <f>SUM(K12:K14)-MIN(K12:K14)</f>
        <v>698.0411433820436</v>
      </c>
      <c r="L15" s="11"/>
      <c r="M15" s="2">
        <f>SUM(M12:M14)-MIN(M12:M14)</f>
        <v>843.8288643612353</v>
      </c>
      <c r="N15" s="12"/>
      <c r="O15" s="2">
        <f>SUM(O12:O13)-MIN(O12:O13)</f>
        <v>898.7237275259555</v>
      </c>
      <c r="P15" s="12"/>
      <c r="Q15" s="2">
        <f>SUM(Q12:Q14)-MIN(Q12:Q14)</f>
        <v>792.0458735698778</v>
      </c>
    </row>
    <row r="16" spans="1:17" ht="15.75">
      <c r="A16" s="10"/>
      <c r="B16" s="8"/>
      <c r="C16" s="5"/>
      <c r="D16" s="12">
        <v>10.17</v>
      </c>
      <c r="E16" s="2">
        <f>((SQRT(D16)-1.279)/0.00398)</f>
        <v>479.9104883970842</v>
      </c>
      <c r="F16" s="12">
        <v>10.17</v>
      </c>
      <c r="G16" s="2">
        <f>(((75/(F16+0.24))-3.998)/0.0066)</f>
        <v>485.850144092219</v>
      </c>
      <c r="H16" s="12">
        <v>3.81</v>
      </c>
      <c r="I16" s="2">
        <f>((SQRT(H16)-1.0935)/0.00208)</f>
        <v>412.7029469203431</v>
      </c>
      <c r="J16" s="12">
        <v>1.36</v>
      </c>
      <c r="K16" s="2">
        <f>((SQRT(J16)-0.8807)/0.00068)</f>
        <v>419.838792601559</v>
      </c>
      <c r="L16" s="12">
        <v>31.3</v>
      </c>
      <c r="M16" s="2">
        <f>((SQRT(L16)-1.4149)/0.01039)</f>
        <v>402.28491744752125</v>
      </c>
      <c r="N16" s="12">
        <v>45.28</v>
      </c>
      <c r="O16" s="5">
        <f>(((300/(N16+0.24))-3.998)/0.0033)</f>
        <v>785.6089897214674</v>
      </c>
      <c r="P16" s="12">
        <v>157</v>
      </c>
      <c r="Q16" s="5">
        <f>(((800/P16)-2.0232)/0.00647)</f>
        <v>474.8595674302759</v>
      </c>
    </row>
    <row r="17" spans="1:17" ht="15.75">
      <c r="A17" s="10"/>
      <c r="B17" s="8"/>
      <c r="C17" s="5"/>
      <c r="D17" s="12">
        <v>11.15</v>
      </c>
      <c r="E17" s="2">
        <f>((SQRT(D17)-1.279)/0.00398)</f>
        <v>517.6285355308543</v>
      </c>
      <c r="F17" s="12">
        <v>11.15</v>
      </c>
      <c r="G17" s="2">
        <f>(((75/(F17+0.24))-3.998)/0.0066)</f>
        <v>391.9277941841594</v>
      </c>
      <c r="H17" s="12">
        <v>3.8</v>
      </c>
      <c r="I17" s="2">
        <f>((SQRT(H17)-1.0935)/0.00208)</f>
        <v>411.470610077785</v>
      </c>
      <c r="J17" s="12">
        <v>1.36</v>
      </c>
      <c r="K17" s="2">
        <f>((SQRT(J17)-0.8807)/0.00068)</f>
        <v>419.838792601559</v>
      </c>
      <c r="L17" s="12">
        <v>39.7</v>
      </c>
      <c r="M17" s="2">
        <f>((SQRT(L17)-1.4149)/0.01039)</f>
        <v>470.2496247169726</v>
      </c>
      <c r="N17" s="12"/>
      <c r="O17" s="5">
        <v>0</v>
      </c>
      <c r="P17" s="12">
        <v>167</v>
      </c>
      <c r="Q17" s="5">
        <f>(((800/P17)-2.0232)/0.00647)</f>
        <v>427.70002498866245</v>
      </c>
    </row>
    <row r="18" spans="1:17" ht="15.75">
      <c r="A18" s="10"/>
      <c r="B18" s="8"/>
      <c r="C18" s="5"/>
      <c r="D18" s="12"/>
      <c r="E18" s="2">
        <v>0</v>
      </c>
      <c r="F18" s="12"/>
      <c r="G18" s="2">
        <v>0</v>
      </c>
      <c r="H18" s="12">
        <v>4.75</v>
      </c>
      <c r="I18" s="2">
        <f>((SQRT(H18)-1.0935)/0.00208)</f>
        <v>522.0910921972775</v>
      </c>
      <c r="J18" s="12"/>
      <c r="K18" s="2">
        <v>0</v>
      </c>
      <c r="L18" s="12">
        <v>35.5</v>
      </c>
      <c r="M18" s="2">
        <f>((SQRT(L18)-1.4149)/0.01039)</f>
        <v>437.2750379120782</v>
      </c>
      <c r="N18" s="12"/>
      <c r="O18" s="5">
        <v>0</v>
      </c>
      <c r="P18" s="12"/>
      <c r="Q18" s="5">
        <v>0</v>
      </c>
    </row>
    <row r="19" spans="1:17" ht="15.75">
      <c r="A19" s="10">
        <f>RANK(C19,C4:C19,0)</f>
        <v>1</v>
      </c>
      <c r="B19" s="9" t="s">
        <v>53</v>
      </c>
      <c r="C19" s="5">
        <f>SUM(E19:Q19)</f>
        <v>6245.481831294512</v>
      </c>
      <c r="D19" s="11"/>
      <c r="E19" s="2">
        <f>SUM(E16:E18)-MIN(E16:E18)</f>
        <v>997.5390239279384</v>
      </c>
      <c r="F19" s="11"/>
      <c r="G19" s="2">
        <f>SUM(G16:G18)-MIN(G16:G18)</f>
        <v>877.7779382763783</v>
      </c>
      <c r="H19" s="11"/>
      <c r="I19" s="2">
        <f>SUM(I16:I18)-MIN(I16:I18)</f>
        <v>934.7940391176205</v>
      </c>
      <c r="J19" s="11"/>
      <c r="K19" s="2">
        <f>SUM(K16:K18)-MIN(K16:K18)</f>
        <v>839.677585203118</v>
      </c>
      <c r="L19" s="11"/>
      <c r="M19" s="2">
        <f>SUM(M16:M18)-MIN(M16:M18)</f>
        <v>907.5246626290508</v>
      </c>
      <c r="N19" s="12"/>
      <c r="O19" s="2">
        <f>SUM(O16:O17)-MIN(O16:O17)</f>
        <v>785.6089897214674</v>
      </c>
      <c r="P19" s="12"/>
      <c r="Q19" s="2">
        <f>SUM(Q16:Q18)-MIN(Q16:Q18)</f>
        <v>902.5595924189383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B29" sqref="B29"/>
    </sheetView>
  </sheetViews>
  <sheetFormatPr defaultColWidth="11.421875" defaultRowHeight="15"/>
  <cols>
    <col min="1" max="1" width="8.8515625" style="0" bestFit="1" customWidth="1"/>
    <col min="2" max="2" width="28.8515625" style="0" bestFit="1" customWidth="1"/>
    <col min="3" max="3" width="18.7109375" style="0" bestFit="1" customWidth="1"/>
    <col min="4" max="4" width="9.8515625" style="0" customWidth="1"/>
    <col min="5" max="5" width="9.57421875" style="0" bestFit="1" customWidth="1"/>
    <col min="6" max="6" width="9.140625" style="0" customWidth="1"/>
    <col min="7" max="7" width="9.57421875" style="0" bestFit="1" customWidth="1"/>
    <col min="8" max="8" width="8.8515625" style="0" customWidth="1"/>
    <col min="9" max="9" width="8.28125" style="0" bestFit="1" customWidth="1"/>
    <col min="10" max="10" width="8.421875" style="0" customWidth="1"/>
    <col min="11" max="11" width="10.28125" style="0" bestFit="1" customWidth="1"/>
    <col min="12" max="12" width="9.00390625" style="0" bestFit="1" customWidth="1"/>
    <col min="13" max="13" width="12.140625" style="0" bestFit="1" customWidth="1"/>
    <col min="14" max="14" width="8.28125" style="0" bestFit="1" customWidth="1"/>
    <col min="15" max="15" width="8.8515625" style="0" bestFit="1" customWidth="1"/>
  </cols>
  <sheetData>
    <row r="1" spans="1:15" ht="20.25">
      <c r="A1" s="16"/>
      <c r="B1" s="14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0" t="s">
        <v>16</v>
      </c>
      <c r="B3" s="1" t="s">
        <v>0</v>
      </c>
      <c r="C3" s="4" t="s">
        <v>8</v>
      </c>
      <c r="D3" s="1" t="s">
        <v>21</v>
      </c>
      <c r="E3" s="1"/>
      <c r="F3" s="1" t="s">
        <v>14</v>
      </c>
      <c r="G3" s="1"/>
      <c r="H3" s="1" t="s">
        <v>3</v>
      </c>
      <c r="I3" s="1"/>
      <c r="J3" s="1" t="s">
        <v>4</v>
      </c>
      <c r="K3" s="1"/>
      <c r="L3" s="1" t="s">
        <v>15</v>
      </c>
      <c r="M3" s="1"/>
      <c r="N3" s="1" t="s">
        <v>18</v>
      </c>
      <c r="O3" s="5"/>
    </row>
    <row r="4" spans="1:15" ht="15.75">
      <c r="A4" s="10"/>
      <c r="B4" s="2"/>
      <c r="C4" s="5"/>
      <c r="D4" s="12">
        <v>31.65</v>
      </c>
      <c r="E4" s="2">
        <f>((SQRT(D4)-2.0232)/0.00874)</f>
        <v>412.20060315950593</v>
      </c>
      <c r="F4" s="12">
        <v>7.75</v>
      </c>
      <c r="G4" s="2">
        <f>(((50/(F4+0.24))-3.648)/0.0066)</f>
        <v>395.42761785565284</v>
      </c>
      <c r="H4" s="12">
        <v>3.85</v>
      </c>
      <c r="I4" s="2">
        <f>((SQRT(H4)-1.0935)/0.00208)</f>
        <v>417.6161956898359</v>
      </c>
      <c r="J4" s="12">
        <v>1.2</v>
      </c>
      <c r="K4" s="2">
        <f>((SQRT(J4)-0.8807)/0.00068)</f>
        <v>315.8016397210766</v>
      </c>
      <c r="L4" s="12">
        <v>30.48</v>
      </c>
      <c r="M4" s="5">
        <f>(((200/(L4+0.24))-3.648)/0.0033)</f>
        <v>867.39898989899</v>
      </c>
      <c r="N4" s="12">
        <v>180</v>
      </c>
      <c r="O4" s="5">
        <f>(((800/N4)-2.0232)/0.00647)</f>
        <v>374.22634380903315</v>
      </c>
    </row>
    <row r="5" spans="1:15" ht="15.75">
      <c r="A5" s="10"/>
      <c r="B5" s="2"/>
      <c r="C5" s="5"/>
      <c r="D5" s="12">
        <v>29.5</v>
      </c>
      <c r="E5" s="2">
        <f>((SQRT(D5)-2.0232)/0.00874)</f>
        <v>389.9531173455501</v>
      </c>
      <c r="F5" s="12">
        <v>7.94</v>
      </c>
      <c r="G5" s="2">
        <f>(((50/(F5+0.24))-3.648)/0.0066)</f>
        <v>373.404460250426</v>
      </c>
      <c r="H5" s="12">
        <v>3.61</v>
      </c>
      <c r="I5" s="2">
        <f>((SQRT(H5)-1.0935)/0.00208)</f>
        <v>387.74038461538464</v>
      </c>
      <c r="J5" s="12">
        <v>1.15</v>
      </c>
      <c r="K5" s="2">
        <f>((SQRT(J5)-0.8807)/0.00068)</f>
        <v>281.88313158288355</v>
      </c>
      <c r="L5" s="12"/>
      <c r="M5" s="5">
        <v>0</v>
      </c>
      <c r="N5" s="12">
        <v>191</v>
      </c>
      <c r="O5" s="5">
        <f aca="true" t="shared" si="0" ref="O5:O26">(((800/N5)-2.0232)/0.00647)</f>
        <v>334.6648648211237</v>
      </c>
    </row>
    <row r="6" spans="1:15" ht="15.75">
      <c r="A6" s="17"/>
      <c r="B6" s="2"/>
      <c r="C6" s="5"/>
      <c r="D6" s="12">
        <v>29.1</v>
      </c>
      <c r="E6" s="2">
        <f>((SQRT(D6)-2.0232)/0.00874)</f>
        <v>385.72558165955047</v>
      </c>
      <c r="F6" s="12">
        <v>7.69</v>
      </c>
      <c r="G6" s="2">
        <f>(((50/(F6+0.24))-3.648)/0.0066)</f>
        <v>402.60155145401035</v>
      </c>
      <c r="H6" s="12">
        <v>3.77</v>
      </c>
      <c r="I6" s="2">
        <f>((SQRT(H6)-1.0935)/0.00208)</f>
        <v>407.7638384109423</v>
      </c>
      <c r="J6" s="12">
        <v>1.1</v>
      </c>
      <c r="K6" s="2">
        <f>((SQRT(J6)-0.8807)/0.00068)</f>
        <v>247.21889436786998</v>
      </c>
      <c r="L6" s="12"/>
      <c r="M6" s="5">
        <v>0</v>
      </c>
      <c r="N6" s="12">
        <v>192</v>
      </c>
      <c r="O6" s="5">
        <f t="shared" si="0"/>
        <v>331.29314786192685</v>
      </c>
    </row>
    <row r="7" spans="1:15" ht="15.75">
      <c r="A7" s="10">
        <f>RANK(C7,C4:C31,0)</f>
        <v>3</v>
      </c>
      <c r="B7" s="6" t="s">
        <v>27</v>
      </c>
      <c r="C7" s="5">
        <f>SUM(E7:O7)</f>
        <v>4599.537893748605</v>
      </c>
      <c r="D7" s="11"/>
      <c r="E7" s="2">
        <f>SUM(E4:E6)-MIN(E4:E6)</f>
        <v>802.1537205050561</v>
      </c>
      <c r="F7" s="11"/>
      <c r="G7" s="2">
        <f>SUM(G4:G6)-MIN(G4:G6)</f>
        <v>798.0291693096633</v>
      </c>
      <c r="H7" s="11"/>
      <c r="I7" s="2">
        <f>SUM(I4:I6)-MIN(I4:I6)</f>
        <v>825.3800341007783</v>
      </c>
      <c r="J7" s="11"/>
      <c r="K7" s="2">
        <f>SUM(K4:K6)-MIN(K4:K6)</f>
        <v>597.6847713039601</v>
      </c>
      <c r="L7" s="11"/>
      <c r="M7" s="2">
        <f>SUM(M4:M5)-MIN(M4:M5)</f>
        <v>867.39898989899</v>
      </c>
      <c r="N7" s="12"/>
      <c r="O7" s="2">
        <f>SUM(O4:O6)-MIN(O4:O6)</f>
        <v>708.8912086301568</v>
      </c>
    </row>
    <row r="8" spans="1:15" ht="15.75">
      <c r="A8" s="10"/>
      <c r="B8" s="2"/>
      <c r="C8" s="5"/>
      <c r="D8" s="12">
        <v>30</v>
      </c>
      <c r="E8" s="2">
        <f>((SQRT(D8)-2.0232)/0.00874)</f>
        <v>395.1974342164372</v>
      </c>
      <c r="F8" s="12">
        <v>7.28</v>
      </c>
      <c r="G8" s="2">
        <f>(((50/(F8+0.24))-3.648)/0.0066)</f>
        <v>454.6872985170857</v>
      </c>
      <c r="H8" s="12">
        <v>4.17</v>
      </c>
      <c r="I8" s="2">
        <f>((SQRT(H8)-1.0935)/0.00208)</f>
        <v>456.0373969549105</v>
      </c>
      <c r="J8" s="12">
        <v>1.15</v>
      </c>
      <c r="K8" s="2">
        <f>((SQRT(J8)-0.8807)/0.00068)</f>
        <v>281.88313158288355</v>
      </c>
      <c r="L8" s="12">
        <v>29.1</v>
      </c>
      <c r="M8" s="5">
        <f>(((200/(L8+0.24))-3.648)/0.0033)</f>
        <v>960.1916919708332</v>
      </c>
      <c r="N8" s="12">
        <v>202</v>
      </c>
      <c r="O8" s="5">
        <f t="shared" si="0"/>
        <v>299.41206176259044</v>
      </c>
    </row>
    <row r="9" spans="1:15" ht="15.75">
      <c r="A9" s="10"/>
      <c r="B9" s="2"/>
      <c r="C9" s="5"/>
      <c r="D9" s="12">
        <v>25</v>
      </c>
      <c r="E9" s="2">
        <f>((SQRT(D9)-2.0232)/0.00874)</f>
        <v>340.5949656750572</v>
      </c>
      <c r="F9" s="12">
        <v>7.39</v>
      </c>
      <c r="G9" s="2">
        <f>(((50/(F9+0.24))-3.648)/0.0066)</f>
        <v>440.16362842050916</v>
      </c>
      <c r="H9" s="12">
        <v>4.42</v>
      </c>
      <c r="I9" s="2">
        <f>((SQRT(H9)-1.0935)/0.00208)</f>
        <v>485.0382712321461</v>
      </c>
      <c r="J9" s="12"/>
      <c r="K9" s="2">
        <v>0</v>
      </c>
      <c r="L9" s="12"/>
      <c r="M9" s="5">
        <v>0</v>
      </c>
      <c r="N9" s="12">
        <v>169</v>
      </c>
      <c r="O9" s="5">
        <f t="shared" si="0"/>
        <v>418.9378378131202</v>
      </c>
    </row>
    <row r="10" spans="1:15" ht="15.75">
      <c r="A10" s="10"/>
      <c r="B10" s="2"/>
      <c r="C10" s="5"/>
      <c r="D10" s="12"/>
      <c r="E10" s="2">
        <v>0</v>
      </c>
      <c r="F10" s="12"/>
      <c r="G10" s="2">
        <v>0</v>
      </c>
      <c r="H10" s="12"/>
      <c r="I10" s="2">
        <v>0</v>
      </c>
      <c r="J10" s="12"/>
      <c r="K10" s="2">
        <v>0</v>
      </c>
      <c r="L10" s="12"/>
      <c r="M10" s="5">
        <v>0</v>
      </c>
      <c r="N10" s="12"/>
      <c r="O10" s="5">
        <v>0</v>
      </c>
    </row>
    <row r="11" spans="1:15" ht="15.75">
      <c r="A11" s="10">
        <f>RANK(C11,C4:C31,0)</f>
        <v>4</v>
      </c>
      <c r="B11" s="6" t="s">
        <v>45</v>
      </c>
      <c r="C11" s="5">
        <f>SUM(E11:O11)</f>
        <v>4532.143718145573</v>
      </c>
      <c r="D11" s="11"/>
      <c r="E11" s="2">
        <f>SUM(E8:E10)-MIN(E8:E10)</f>
        <v>735.7923998914944</v>
      </c>
      <c r="F11" s="11"/>
      <c r="G11" s="2">
        <f>SUM(G8:G10)-MIN(G8:G10)</f>
        <v>894.8509269375949</v>
      </c>
      <c r="H11" s="11"/>
      <c r="I11" s="2">
        <f>SUM(I8:I10)-MIN(I8:I10)</f>
        <v>941.0756681870566</v>
      </c>
      <c r="J11" s="11"/>
      <c r="K11" s="2">
        <f>SUM(K8:K10)-MIN(K8:K10)</f>
        <v>281.88313158288355</v>
      </c>
      <c r="L11" s="11"/>
      <c r="M11" s="2">
        <f>SUM(M8:M9)-MIN(M8:M9)</f>
        <v>960.1916919708332</v>
      </c>
      <c r="N11" s="12"/>
      <c r="O11" s="2">
        <f>SUM(O8:O10)-MIN(O8:O10)</f>
        <v>718.3498995757107</v>
      </c>
    </row>
    <row r="12" spans="1:15" ht="15.75">
      <c r="A12" s="10"/>
      <c r="B12" s="2"/>
      <c r="C12" s="5"/>
      <c r="D12" s="12">
        <v>18.6</v>
      </c>
      <c r="E12" s="2">
        <f>((SQRT(D12)-2.0232)/0.00874)</f>
        <v>261.96472889811963</v>
      </c>
      <c r="F12" s="12">
        <v>7.88</v>
      </c>
      <c r="G12" s="2">
        <f>(((50/(F12+0.24))-3.648)/0.0066)</f>
        <v>380.24779817883274</v>
      </c>
      <c r="H12" s="12">
        <v>3.68</v>
      </c>
      <c r="I12" s="2">
        <f>((SQRT(H12)-1.0935)/0.00208)</f>
        <v>396.5541390986</v>
      </c>
      <c r="J12" s="12">
        <v>1.1</v>
      </c>
      <c r="K12" s="2">
        <f>((SQRT(J12)-0.8807)/0.00068)</f>
        <v>247.21889436786998</v>
      </c>
      <c r="L12" s="12">
        <v>31.31</v>
      </c>
      <c r="M12" s="5">
        <f>(((200/(L12+0.24))-3.648)/0.0033)</f>
        <v>815.4982471305767</v>
      </c>
      <c r="N12" s="12">
        <v>170</v>
      </c>
      <c r="O12" s="5">
        <f t="shared" si="0"/>
        <v>414.63405764160376</v>
      </c>
    </row>
    <row r="13" spans="1:15" ht="15.75">
      <c r="A13" s="10"/>
      <c r="B13" s="2"/>
      <c r="C13" s="5"/>
      <c r="D13" s="12">
        <v>27.7</v>
      </c>
      <c r="E13" s="2">
        <f>((SQRT(D13)-2.0232)/0.00874)</f>
        <v>370.6955316677697</v>
      </c>
      <c r="F13" s="12">
        <v>7.66</v>
      </c>
      <c r="G13" s="2">
        <f>(((50/(F13+0.24))-3.648)/0.0066)</f>
        <v>406.2293824319141</v>
      </c>
      <c r="H13" s="12">
        <v>3.94</v>
      </c>
      <c r="I13" s="2">
        <f>((SQRT(H13)-1.0935)/0.00208)</f>
        <v>428.57852121534665</v>
      </c>
      <c r="J13" s="12">
        <v>1.15</v>
      </c>
      <c r="K13" s="2">
        <f>((SQRT(J13)-0.8807)/0.00068)</f>
        <v>281.88313158288355</v>
      </c>
      <c r="L13" s="12"/>
      <c r="M13" s="5">
        <v>0</v>
      </c>
      <c r="N13" s="12">
        <v>181</v>
      </c>
      <c r="O13" s="5">
        <f t="shared" si="0"/>
        <v>370.43114416730003</v>
      </c>
    </row>
    <row r="14" spans="1:15" ht="15.75">
      <c r="A14" s="10"/>
      <c r="B14" s="2"/>
      <c r="C14" s="5"/>
      <c r="D14" s="12">
        <v>29.5</v>
      </c>
      <c r="E14" s="2">
        <f>((SQRT(D14)-2.0232)/0.00874)</f>
        <v>389.9531173455501</v>
      </c>
      <c r="F14" s="12">
        <v>7.84</v>
      </c>
      <c r="G14" s="2">
        <f>(((50/(F14+0.24))-3.648)/0.0066)</f>
        <v>384.8664866486649</v>
      </c>
      <c r="H14" s="12">
        <v>3.83</v>
      </c>
      <c r="I14" s="2">
        <f>((SQRT(H14)-1.0935)/0.00208)</f>
        <v>415.16277840292923</v>
      </c>
      <c r="J14" s="12">
        <v>1.28</v>
      </c>
      <c r="K14" s="2">
        <f>((SQRT(J14)-0.8807)/0.00068)</f>
        <v>368.63360279187646</v>
      </c>
      <c r="L14" s="12"/>
      <c r="M14" s="5">
        <v>0</v>
      </c>
      <c r="N14" s="12">
        <v>175</v>
      </c>
      <c r="O14" s="5">
        <f t="shared" si="0"/>
        <v>393.8529476705674</v>
      </c>
    </row>
    <row r="15" spans="1:15" ht="15.75">
      <c r="A15" s="10">
        <f>RANK(C15,C4:C31,0)</f>
        <v>2</v>
      </c>
      <c r="B15" s="6" t="s">
        <v>28</v>
      </c>
      <c r="C15" s="5">
        <f>SUM(E15:O15)</f>
        <v>4669.987804529682</v>
      </c>
      <c r="D15" s="11"/>
      <c r="E15" s="2">
        <f>SUM(E12:E14)-MIN(E12:E14)</f>
        <v>760.6486490133198</v>
      </c>
      <c r="F15" s="11"/>
      <c r="G15" s="2">
        <f>SUM(G12:G14)-MIN(G12:G14)</f>
        <v>791.095869080579</v>
      </c>
      <c r="H15" s="11"/>
      <c r="I15" s="2">
        <f>SUM(I12:I14)-MIN(I12:I14)</f>
        <v>843.7412996182759</v>
      </c>
      <c r="J15" s="11"/>
      <c r="K15" s="2">
        <f>SUM(K12:K14)-MIN(K12:K14)</f>
        <v>650.51673437476</v>
      </c>
      <c r="L15" s="11"/>
      <c r="M15" s="2">
        <f>SUM(M12:M13)-MIN(M12:M13)</f>
        <v>815.4982471305767</v>
      </c>
      <c r="N15" s="12"/>
      <c r="O15" s="2">
        <f>SUM(O12:O14)-MIN(O12:O14)</f>
        <v>808.487005312171</v>
      </c>
    </row>
    <row r="16" spans="1:15" ht="15.75">
      <c r="A16" s="10"/>
      <c r="B16" s="2"/>
      <c r="C16" s="5"/>
      <c r="D16" s="12">
        <v>20.9</v>
      </c>
      <c r="E16" s="2">
        <f>((SQRT(D16)-2.0232)/0.00874)</f>
        <v>291.5848718838655</v>
      </c>
      <c r="F16" s="12">
        <v>7.81</v>
      </c>
      <c r="G16" s="2">
        <f>(((50/(F16+0.24))-3.648)/0.0066)</f>
        <v>388.36062488236416</v>
      </c>
      <c r="H16" s="12">
        <v>4.07</v>
      </c>
      <c r="I16" s="2">
        <f>((SQRT(H16)-1.0935)/0.00208)</f>
        <v>444.19427893423153</v>
      </c>
      <c r="J16" s="12">
        <v>1.2</v>
      </c>
      <c r="K16" s="2">
        <f>((SQRT(J16)-0.8807)/0.00068)</f>
        <v>315.8016397210766</v>
      </c>
      <c r="L16" s="12">
        <v>32.31</v>
      </c>
      <c r="M16" s="5">
        <f>(((200/(L16+0.24))-3.648)/0.0033)</f>
        <v>756.4828003537677</v>
      </c>
      <c r="N16" s="12">
        <v>171</v>
      </c>
      <c r="O16" s="5">
        <f t="shared" si="0"/>
        <v>410.3806140802805</v>
      </c>
    </row>
    <row r="17" spans="1:15" ht="15.75">
      <c r="A17" s="10"/>
      <c r="B17" s="2"/>
      <c r="C17" s="5"/>
      <c r="D17" s="12">
        <v>23.1</v>
      </c>
      <c r="E17" s="2">
        <f>((SQRT(D17)-2.0232)/0.00874)</f>
        <v>318.4263084987605</v>
      </c>
      <c r="F17" s="12">
        <v>7.8</v>
      </c>
      <c r="G17" s="2">
        <f>(((50/(F17+0.24))-3.648)/0.0066)</f>
        <v>389.5311322176994</v>
      </c>
      <c r="H17" s="12">
        <v>3.84</v>
      </c>
      <c r="I17" s="2">
        <f>((SQRT(H17)-1.0935)/0.00208)</f>
        <v>416.39028568583774</v>
      </c>
      <c r="J17" s="12">
        <v>1.2</v>
      </c>
      <c r="K17" s="2">
        <f>((SQRT(J17)-0.8807)/0.00068)</f>
        <v>315.8016397210766</v>
      </c>
      <c r="L17" s="12">
        <v>32.56</v>
      </c>
      <c r="M17" s="5">
        <f>(((200/(L17+0.24))-3.648)/0.0033)</f>
        <v>742.2912047302289</v>
      </c>
      <c r="N17" s="12">
        <v>207</v>
      </c>
      <c r="O17" s="5">
        <f t="shared" si="0"/>
        <v>284.6266305281156</v>
      </c>
    </row>
    <row r="18" spans="1:15" ht="15.75">
      <c r="A18" s="10"/>
      <c r="B18" s="2"/>
      <c r="C18" s="5"/>
      <c r="D18" s="12">
        <v>30.2</v>
      </c>
      <c r="E18" s="2">
        <f>((SQRT(D18)-2.0232)/0.00874)</f>
        <v>397.28291368577055</v>
      </c>
      <c r="F18" s="12">
        <v>8.44</v>
      </c>
      <c r="G18" s="2">
        <f>(((50/(F18+0.24))-3.648)/0.0066)</f>
        <v>320.0558581203743</v>
      </c>
      <c r="H18" s="12">
        <v>3.72</v>
      </c>
      <c r="I18" s="2">
        <f>((SQRT(H18)-1.0935)/0.00208)</f>
        <v>401.5529577877843</v>
      </c>
      <c r="J18" s="12"/>
      <c r="K18" s="2">
        <v>0</v>
      </c>
      <c r="L18" s="12"/>
      <c r="M18" s="5">
        <v>0</v>
      </c>
      <c r="N18" s="12">
        <v>207</v>
      </c>
      <c r="O18" s="5">
        <f t="shared" si="0"/>
        <v>284.6266305281156</v>
      </c>
    </row>
    <row r="19" spans="1:15" ht="15.75">
      <c r="A19" s="10">
        <f>RANK(C19,C4:C31,0)</f>
        <v>5</v>
      </c>
      <c r="B19" s="6" t="s">
        <v>47</v>
      </c>
      <c r="C19" s="5">
        <f>SUM(E19:O19)</f>
        <v>4437.278868308981</v>
      </c>
      <c r="D19" s="11"/>
      <c r="E19" s="2">
        <f>SUM(E16:E18)-MIN(E16:E18)</f>
        <v>715.7092221845311</v>
      </c>
      <c r="F19" s="11"/>
      <c r="G19" s="2">
        <f>SUM(G16:G18)-MIN(G16:G18)</f>
        <v>777.8917571000636</v>
      </c>
      <c r="H19" s="11"/>
      <c r="I19" s="2">
        <f>SUM(I16:I18)-MIN(I16:I18)</f>
        <v>860.5845646200693</v>
      </c>
      <c r="J19" s="11"/>
      <c r="K19" s="2">
        <f>SUM(K16:K18)-MIN(K16:K18)</f>
        <v>631.6032794421532</v>
      </c>
      <c r="L19" s="11"/>
      <c r="M19" s="2">
        <f>SUM(M16:M17)-MIN(M16:M17)</f>
        <v>756.4828003537677</v>
      </c>
      <c r="N19" s="12"/>
      <c r="O19" s="2">
        <f>SUM(O16:O18)-MIN(O16:O18)</f>
        <v>695.0072446083961</v>
      </c>
    </row>
    <row r="20" spans="1:15" ht="15.75">
      <c r="A20" s="10"/>
      <c r="B20" s="2"/>
      <c r="C20" s="5"/>
      <c r="D20" s="12">
        <v>31.9</v>
      </c>
      <c r="E20" s="2">
        <f>((SQRT(D20)-2.0232)/0.00874)</f>
        <v>414.7378144825143</v>
      </c>
      <c r="F20" s="12">
        <v>5.6</v>
      </c>
      <c r="G20" s="2">
        <f>(((50/(F20+0.24))-3.648)/0.0066)</f>
        <v>744.491490244915</v>
      </c>
      <c r="H20" s="12">
        <v>4.49</v>
      </c>
      <c r="I20" s="2">
        <f>((SQRT(H20)-1.0935)/0.00208)</f>
        <v>493.01058175082176</v>
      </c>
      <c r="J20" s="12">
        <v>1.4</v>
      </c>
      <c r="K20" s="2">
        <f>((SQRT(J20)-0.8807)/0.00068)</f>
        <v>444.8764067940046</v>
      </c>
      <c r="L20" s="12">
        <v>30.4</v>
      </c>
      <c r="M20" s="5">
        <f>(((200/(L20+0.24))-3.648)/0.0033)</f>
        <v>872.550043516101</v>
      </c>
      <c r="N20" s="12">
        <v>167</v>
      </c>
      <c r="O20" s="5">
        <f t="shared" si="0"/>
        <v>427.70002498866245</v>
      </c>
    </row>
    <row r="21" spans="1:15" ht="15.75">
      <c r="A21" s="10"/>
      <c r="B21" s="2"/>
      <c r="C21" s="5"/>
      <c r="D21" s="12">
        <v>34.9</v>
      </c>
      <c r="E21" s="2">
        <f>((SQRT(D21)-2.0232)/0.00874)</f>
        <v>444.44189875249106</v>
      </c>
      <c r="F21" s="12">
        <v>7.56</v>
      </c>
      <c r="G21" s="2">
        <f>(((50/(F21+0.24))-3.648)/0.0066)</f>
        <v>418.52369852369856</v>
      </c>
      <c r="H21" s="12">
        <v>3.87</v>
      </c>
      <c r="I21" s="2">
        <f>((SQRT(H21)-1.0935)/0.00208)</f>
        <v>420.06324869740405</v>
      </c>
      <c r="J21" s="12">
        <v>1.15</v>
      </c>
      <c r="K21" s="2">
        <f>((SQRT(J21)-0.8807)/0.00068)</f>
        <v>281.88313158288355</v>
      </c>
      <c r="L21" s="12"/>
      <c r="M21" s="5">
        <v>0</v>
      </c>
      <c r="N21" s="12">
        <v>174</v>
      </c>
      <c r="O21" s="5">
        <f t="shared" si="0"/>
        <v>397.9136243315745</v>
      </c>
    </row>
    <row r="22" spans="1:15" ht="15.75">
      <c r="A22" s="10"/>
      <c r="B22" s="2"/>
      <c r="C22" s="5"/>
      <c r="D22" s="12"/>
      <c r="E22" s="2">
        <v>0</v>
      </c>
      <c r="F22" s="12">
        <v>8</v>
      </c>
      <c r="G22" s="2">
        <f>(((50/(F22+0.24))-3.648)/0.0066)</f>
        <v>366.66078258311256</v>
      </c>
      <c r="H22" s="12">
        <v>3.58</v>
      </c>
      <c r="I22" s="2">
        <f>((SQRT(H22)-1.0935)/0.00208)</f>
        <v>383.9369196357934</v>
      </c>
      <c r="J22" s="12">
        <v>1.28</v>
      </c>
      <c r="K22" s="2">
        <f>((SQRT(J22)-0.8807)/0.00068)</f>
        <v>368.63360279187646</v>
      </c>
      <c r="L22" s="12"/>
      <c r="M22" s="5">
        <v>0</v>
      </c>
      <c r="N22" s="12">
        <v>189</v>
      </c>
      <c r="O22" s="5">
        <f t="shared" si="0"/>
        <v>341.5153373731426</v>
      </c>
    </row>
    <row r="23" spans="1:15" ht="15.75">
      <c r="A23" s="10">
        <f>RANK(C23,C4:C31,0)</f>
        <v>1</v>
      </c>
      <c r="B23" s="6" t="s">
        <v>54</v>
      </c>
      <c r="C23" s="5">
        <f>SUM(E23:O23)</f>
        <v>5446.942434874063</v>
      </c>
      <c r="D23" s="11"/>
      <c r="E23" s="2">
        <f>SUM(E20:E22)-MIN(E20:E22)</f>
        <v>859.1797132350054</v>
      </c>
      <c r="F23" s="11"/>
      <c r="G23" s="2">
        <f>SUM(G20:G22)-MIN(G20:G22)</f>
        <v>1163.0151887686138</v>
      </c>
      <c r="H23" s="11"/>
      <c r="I23" s="2">
        <f>SUM(I20:I22)-MIN(I20:I22)</f>
        <v>913.0738304482259</v>
      </c>
      <c r="J23" s="11"/>
      <c r="K23" s="2">
        <f>SUM(K20:K22)-MIN(K20:K22)</f>
        <v>813.5100095858809</v>
      </c>
      <c r="L23" s="11"/>
      <c r="M23" s="2">
        <f>SUM(M20:M21)-MIN(M20:M21)</f>
        <v>872.550043516101</v>
      </c>
      <c r="N23" s="12"/>
      <c r="O23" s="2">
        <f>SUM(O20:O22)-MIN(O20:O22)</f>
        <v>825.6136493202371</v>
      </c>
    </row>
    <row r="24" spans="1:15" ht="15.75">
      <c r="A24" s="10"/>
      <c r="B24" s="2"/>
      <c r="C24" s="5"/>
      <c r="D24" s="12">
        <v>23.8</v>
      </c>
      <c r="E24" s="2">
        <f>((SQRT(D24)-2.0232)/0.00874)</f>
        <v>326.69615183755</v>
      </c>
      <c r="F24" s="12">
        <v>7.88</v>
      </c>
      <c r="G24" s="2">
        <f>(((50/(F24+0.24))-3.648)/0.0066)</f>
        <v>380.24779817883274</v>
      </c>
      <c r="H24" s="12">
        <v>3.9</v>
      </c>
      <c r="I24" s="2">
        <f>((SQRT(H24)-1.0935)/0.00208)</f>
        <v>423.72200279478363</v>
      </c>
      <c r="J24" s="12">
        <v>1.15</v>
      </c>
      <c r="K24" s="2">
        <f>((SQRT(J24)-0.8807)/0.00068)</f>
        <v>281.88313158288355</v>
      </c>
      <c r="L24" s="12">
        <v>31.59</v>
      </c>
      <c r="M24" s="5">
        <f>(((200/(L24+0.24))-3.648)/0.0033)</f>
        <v>798.6001389959921</v>
      </c>
      <c r="N24" s="12">
        <v>203</v>
      </c>
      <c r="O24" s="5">
        <f t="shared" si="0"/>
        <v>296.3967078063971</v>
      </c>
    </row>
    <row r="25" spans="1:15" ht="15.75">
      <c r="A25" s="10"/>
      <c r="B25" s="2"/>
      <c r="C25" s="5"/>
      <c r="D25" s="12">
        <v>30.2</v>
      </c>
      <c r="E25" s="2">
        <f>((SQRT(D25)-2.0232)/0.00874)</f>
        <v>397.28291368577055</v>
      </c>
      <c r="F25" s="12">
        <v>7.73</v>
      </c>
      <c r="G25" s="2">
        <f>(((50/(F25+0.24))-3.648)/0.0066)</f>
        <v>397.8069274932511</v>
      </c>
      <c r="H25" s="12">
        <v>3.47</v>
      </c>
      <c r="I25" s="2">
        <f>((SQRT(H25)-1.0935)/0.00208)</f>
        <v>369.8526927979404</v>
      </c>
      <c r="J25" s="12">
        <v>1.1</v>
      </c>
      <c r="K25" s="2">
        <f>((SQRT(J25)-0.8807)/0.00068)</f>
        <v>247.21889436786998</v>
      </c>
      <c r="L25" s="12"/>
      <c r="M25" s="5">
        <v>0</v>
      </c>
      <c r="N25" s="12">
        <v>190</v>
      </c>
      <c r="O25" s="5">
        <f t="shared" si="0"/>
        <v>338.0720735377857</v>
      </c>
    </row>
    <row r="26" spans="1:15" ht="15.75">
      <c r="A26" s="10"/>
      <c r="B26" s="2"/>
      <c r="C26" s="5"/>
      <c r="D26" s="12">
        <v>32.14</v>
      </c>
      <c r="E26" s="2">
        <f>((SQRT(D26)-2.0232)/0.00874)</f>
        <v>417.1642005976369</v>
      </c>
      <c r="F26" s="12">
        <v>8.28</v>
      </c>
      <c r="G26" s="2">
        <f>(((50/(F26+0.24))-3.648)/0.0066)</f>
        <v>336.44615165741925</v>
      </c>
      <c r="H26" s="12">
        <v>3.68</v>
      </c>
      <c r="I26" s="2">
        <f>((SQRT(H26)-1.0935)/0.00208)</f>
        <v>396.5541390986</v>
      </c>
      <c r="J26" s="12"/>
      <c r="K26" s="2">
        <v>0</v>
      </c>
      <c r="L26" s="12"/>
      <c r="M26" s="5">
        <v>0</v>
      </c>
      <c r="N26" s="12">
        <v>199</v>
      </c>
      <c r="O26" s="5">
        <f t="shared" si="0"/>
        <v>308.63995402048874</v>
      </c>
    </row>
    <row r="27" spans="1:15" ht="15.75">
      <c r="A27" s="10">
        <f>RANK(C27,C4:C31,0)</f>
        <v>6</v>
      </c>
      <c r="B27" s="6" t="s">
        <v>50</v>
      </c>
      <c r="C27" s="5">
        <f>SUM(E27:O27)</f>
        <v>4387.192174353895</v>
      </c>
      <c r="D27" s="11"/>
      <c r="E27" s="2">
        <f>SUM(E24:E26)-MIN(E24:E26)</f>
        <v>814.4471142834074</v>
      </c>
      <c r="F27" s="11"/>
      <c r="G27" s="2">
        <f>SUM(G24:G26)-MIN(G24:G26)</f>
        <v>778.0547256720838</v>
      </c>
      <c r="H27" s="11"/>
      <c r="I27" s="2">
        <f>SUM(I24:I26)-MIN(I24:I26)</f>
        <v>820.2761418933837</v>
      </c>
      <c r="J27" s="11"/>
      <c r="K27" s="2">
        <f>SUM(K24:K26)-MIN(K24:K26)</f>
        <v>529.1020259507535</v>
      </c>
      <c r="L27" s="11"/>
      <c r="M27" s="2">
        <f>SUM(M24:M25)-MIN(M24:M25)</f>
        <v>798.6001389959921</v>
      </c>
      <c r="N27" s="12"/>
      <c r="O27" s="2">
        <f>SUM(O24:O26)-MIN(O24:O26)</f>
        <v>646.7120275582745</v>
      </c>
    </row>
    <row r="28" spans="1:15" ht="15.75">
      <c r="A28" s="10"/>
      <c r="B28" s="2"/>
      <c r="C28" s="5"/>
      <c r="D28" s="12">
        <v>29.1</v>
      </c>
      <c r="E28" s="2">
        <f>((SQRT(D28)-2.0232)/0.00874)</f>
        <v>385.72558165955047</v>
      </c>
      <c r="F28" s="12">
        <v>7.92</v>
      </c>
      <c r="G28" s="2">
        <f>(((50/(F28+0.24))-3.648)/0.0066)</f>
        <v>375.67439096850853</v>
      </c>
      <c r="H28" s="12">
        <v>3.55</v>
      </c>
      <c r="I28" s="2">
        <f>((SQRT(H28)-1.0935)/0.00208)</f>
        <v>380.11748468349873</v>
      </c>
      <c r="J28" s="12">
        <v>1.15</v>
      </c>
      <c r="K28" s="2">
        <f>((SQRT(J28)-0.8807)/0.00068)</f>
        <v>281.88313158288355</v>
      </c>
      <c r="L28" s="12">
        <v>32.97</v>
      </c>
      <c r="M28" s="5">
        <f>(((200/(L28+0.24))-3.648)/0.0033)</f>
        <v>719.4795288020218</v>
      </c>
      <c r="N28" s="12">
        <v>195</v>
      </c>
      <c r="O28" s="5">
        <f>(((800/N28)-2.0232)/0.00647)</f>
        <v>321.3854872587484</v>
      </c>
    </row>
    <row r="29" spans="1:15" ht="15.75">
      <c r="A29" s="10"/>
      <c r="B29" s="2"/>
      <c r="C29" s="5"/>
      <c r="D29" s="12">
        <v>32.6</v>
      </c>
      <c r="E29" s="2">
        <f>((SQRT(D29)-2.0232)/0.00874)</f>
        <v>421.78958460504344</v>
      </c>
      <c r="F29" s="12">
        <v>10.75</v>
      </c>
      <c r="G29" s="2">
        <f>(((50/(F29+0.24))-3.648)/0.0066)</f>
        <v>136.60462679570958</v>
      </c>
      <c r="H29" s="12">
        <v>3.72</v>
      </c>
      <c r="I29" s="2">
        <f>((SQRT(H29)-1.0935)/0.00208)</f>
        <v>401.5529577877843</v>
      </c>
      <c r="J29" s="12">
        <v>1.15</v>
      </c>
      <c r="K29" s="2">
        <f>((SQRT(J29)-0.8807)/0.00068)</f>
        <v>281.88313158288355</v>
      </c>
      <c r="L29" s="12"/>
      <c r="M29" s="5">
        <v>0</v>
      </c>
      <c r="N29" s="12">
        <v>197</v>
      </c>
      <c r="O29" s="5">
        <f>(((800/N29)-2.0232)/0.00647)</f>
        <v>314.9480225013533</v>
      </c>
    </row>
    <row r="30" spans="1:15" ht="15.75">
      <c r="A30" s="10"/>
      <c r="B30" s="2"/>
      <c r="C30" s="5"/>
      <c r="D30" s="12">
        <v>19.6</v>
      </c>
      <c r="E30" s="2">
        <f>((SQRT(D30)-2.0232)/0.00874)</f>
        <v>275.0559181047747</v>
      </c>
      <c r="F30" s="12">
        <v>7.87</v>
      </c>
      <c r="G30" s="2">
        <f>(((50/(F30+0.24))-3.648)/0.0066)</f>
        <v>381.3981990060905</v>
      </c>
      <c r="H30" s="12">
        <v>3.39</v>
      </c>
      <c r="I30" s="2">
        <f>((SQRT(H30)-1.0935)/0.00208)</f>
        <v>359.46887690009476</v>
      </c>
      <c r="J30" s="12"/>
      <c r="K30" s="2">
        <v>0</v>
      </c>
      <c r="L30" s="12"/>
      <c r="M30" s="5">
        <v>0</v>
      </c>
      <c r="N30" s="12">
        <v>177</v>
      </c>
      <c r="O30" s="5">
        <f>(((800/N30)-2.0232)/0.00647)</f>
        <v>385.8692444048586</v>
      </c>
    </row>
    <row r="31" spans="1:15" ht="15.75">
      <c r="A31" s="10">
        <f>RANK(C31,C4:C31,0)</f>
        <v>7</v>
      </c>
      <c r="B31" s="6" t="s">
        <v>53</v>
      </c>
      <c r="C31" s="5">
        <f>SUM(E31:O31)</f>
        <v>4336.758722341872</v>
      </c>
      <c r="D31" s="11"/>
      <c r="E31" s="2">
        <f>SUM(E28:E30)-MIN(E28:E30)</f>
        <v>807.515166264594</v>
      </c>
      <c r="F31" s="11"/>
      <c r="G31" s="2">
        <f>SUM(G28:G30)-MIN(G28:G30)</f>
        <v>757.072589974599</v>
      </c>
      <c r="H31" s="11"/>
      <c r="I31" s="2">
        <f>SUM(I28:I30)-MIN(I28:I30)</f>
        <v>781.670442471283</v>
      </c>
      <c r="J31" s="11"/>
      <c r="K31" s="2">
        <f>SUM(K28:K30)-MIN(K28:K30)</f>
        <v>563.7662631657671</v>
      </c>
      <c r="L31" s="11"/>
      <c r="M31" s="2">
        <f>SUM(M28:M29)-MIN(M28:M29)</f>
        <v>719.4795288020218</v>
      </c>
      <c r="N31" s="12"/>
      <c r="O31" s="2">
        <f>SUM(O28:O30)-MIN(O28:O30)</f>
        <v>707.254731663607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58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 t="s">
        <v>38</v>
      </c>
      <c r="B6" s="22" t="s">
        <v>23</v>
      </c>
      <c r="C6" s="23">
        <f>'WK II Jungen'!C11</f>
        <v>7206.805410402634</v>
      </c>
      <c r="D6" s="23"/>
      <c r="E6" s="22"/>
      <c r="F6" s="22" t="s">
        <v>38</v>
      </c>
      <c r="G6" s="22" t="s">
        <v>33</v>
      </c>
      <c r="H6" s="23">
        <f>'WK II Mädchen'!C11</f>
        <v>6634.73694583595</v>
      </c>
      <c r="I6" s="23"/>
      <c r="J6" s="18"/>
    </row>
    <row r="7" spans="1:10" ht="15.75">
      <c r="A7" s="22" t="s">
        <v>39</v>
      </c>
      <c r="B7" s="22" t="s">
        <v>24</v>
      </c>
      <c r="C7" s="23">
        <f>'WK II Jungen'!C7</f>
        <v>6956.185041088005</v>
      </c>
      <c r="D7" s="23"/>
      <c r="E7" s="22"/>
      <c r="F7" s="22" t="s">
        <v>39</v>
      </c>
      <c r="G7" s="22" t="s">
        <v>23</v>
      </c>
      <c r="H7" s="23">
        <f>'WK II Mädchen'!C7</f>
        <v>6285.897772177717</v>
      </c>
      <c r="I7" s="23"/>
      <c r="J7" s="18"/>
    </row>
    <row r="8" spans="1:10" ht="15.75">
      <c r="A8" s="22" t="s">
        <v>40</v>
      </c>
      <c r="B8" s="22" t="s">
        <v>44</v>
      </c>
      <c r="C8" s="23">
        <f>'WK II Jungen'!C15</f>
        <v>6902.176159428893</v>
      </c>
      <c r="D8" s="23"/>
      <c r="E8" s="22"/>
      <c r="F8" s="22" t="s">
        <v>40</v>
      </c>
      <c r="G8" s="22" t="s">
        <v>52</v>
      </c>
      <c r="H8" s="23">
        <f>'WK II Mädchen'!C19</f>
        <v>5870.684981122151</v>
      </c>
      <c r="I8" s="23"/>
      <c r="J8" s="18"/>
    </row>
    <row r="9" spans="1:10" ht="15.75">
      <c r="A9" s="22"/>
      <c r="B9" s="22"/>
      <c r="C9" s="22"/>
      <c r="D9" s="22"/>
      <c r="E9" s="22"/>
      <c r="F9" s="22" t="s">
        <v>41</v>
      </c>
      <c r="G9" s="22" t="s">
        <v>24</v>
      </c>
      <c r="H9" s="23">
        <f>'WK II Mädchen'!C15</f>
        <v>5795.641120361854</v>
      </c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34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38</v>
      </c>
      <c r="B14" s="22" t="s">
        <v>45</v>
      </c>
      <c r="C14" s="23">
        <f>'WK III Jungen'!C11</f>
        <v>6864.908726012239</v>
      </c>
      <c r="D14" s="23"/>
      <c r="E14" s="22"/>
      <c r="F14" s="22" t="s">
        <v>38</v>
      </c>
      <c r="G14" s="22" t="s">
        <v>53</v>
      </c>
      <c r="H14" s="23">
        <f>'WK III Mädchen'!C19</f>
        <v>6245.481831294512</v>
      </c>
      <c r="I14" s="23"/>
      <c r="J14" s="18"/>
    </row>
    <row r="15" spans="1:10" ht="15.75">
      <c r="A15" s="22" t="s">
        <v>39</v>
      </c>
      <c r="B15" s="22" t="s">
        <v>44</v>
      </c>
      <c r="C15" s="23">
        <f>'WK III Jungen'!C31</f>
        <v>6395.9995083626145</v>
      </c>
      <c r="D15" s="23"/>
      <c r="E15" s="22"/>
      <c r="F15" s="22" t="s">
        <v>39</v>
      </c>
      <c r="G15" s="22" t="s">
        <v>47</v>
      </c>
      <c r="H15" s="23">
        <f>'WK III Mädchen'!C11</f>
        <v>6077.181903264028</v>
      </c>
      <c r="I15" s="23"/>
      <c r="J15" s="18"/>
    </row>
    <row r="16" spans="1:10" ht="15.75">
      <c r="A16" s="22" t="s">
        <v>40</v>
      </c>
      <c r="B16" s="22" t="s">
        <v>46</v>
      </c>
      <c r="C16" s="23">
        <f>'WK III Jungen'!C19</f>
        <v>6355.75029860216</v>
      </c>
      <c r="D16" s="23"/>
      <c r="E16" s="22"/>
      <c r="F16" s="22" t="s">
        <v>40</v>
      </c>
      <c r="G16" s="22" t="s">
        <v>52</v>
      </c>
      <c r="H16" s="23">
        <f>'WK III Mädchen'!C15</f>
        <v>6019.0050355929225</v>
      </c>
      <c r="I16" s="23"/>
      <c r="J16" s="18"/>
    </row>
    <row r="17" spans="1:10" ht="15.75">
      <c r="A17" s="22" t="s">
        <v>41</v>
      </c>
      <c r="B17" s="22" t="s">
        <v>56</v>
      </c>
      <c r="C17" s="23">
        <f>'WK III Jungen'!C35</f>
        <v>6173.539579542169</v>
      </c>
      <c r="D17" s="23"/>
      <c r="E17" s="22"/>
      <c r="F17" s="22" t="s">
        <v>41</v>
      </c>
      <c r="G17" s="22" t="s">
        <v>36</v>
      </c>
      <c r="H17" s="23">
        <f>'WK III Mädchen'!C7</f>
        <v>5655.608842914321</v>
      </c>
      <c r="I17" s="23"/>
      <c r="J17" s="18"/>
    </row>
    <row r="18" spans="1:10" ht="15.75">
      <c r="A18" s="22" t="s">
        <v>42</v>
      </c>
      <c r="B18" s="22" t="s">
        <v>47</v>
      </c>
      <c r="C18" s="23">
        <f>'WK III Jungen'!C23</f>
        <v>5984.386296546338</v>
      </c>
      <c r="D18" s="23"/>
      <c r="E18" s="22"/>
      <c r="F18" s="22"/>
      <c r="G18" s="22"/>
      <c r="H18" s="23"/>
      <c r="I18" s="22"/>
      <c r="J18" s="18"/>
    </row>
    <row r="19" spans="1:10" ht="15.75">
      <c r="A19" s="22" t="s">
        <v>43</v>
      </c>
      <c r="B19" s="22" t="s">
        <v>48</v>
      </c>
      <c r="C19" s="23">
        <f>'WK III Jungen'!C27</f>
        <v>5926.2942957900395</v>
      </c>
      <c r="D19" s="22"/>
      <c r="E19" s="22"/>
      <c r="F19" s="22"/>
      <c r="G19" s="22"/>
      <c r="H19" s="22"/>
      <c r="I19" s="22"/>
      <c r="J19" s="18"/>
    </row>
    <row r="20" spans="1:10" ht="15.75">
      <c r="A20" s="22" t="s">
        <v>49</v>
      </c>
      <c r="B20" s="22" t="s">
        <v>23</v>
      </c>
      <c r="C20" s="23">
        <f>'WK III Jungen'!C7</f>
        <v>5918.39830504001</v>
      </c>
      <c r="D20" s="22"/>
      <c r="E20" s="22"/>
      <c r="F20" s="22"/>
      <c r="G20" s="22"/>
      <c r="H20" s="22"/>
      <c r="I20" s="22"/>
      <c r="J20" s="18"/>
    </row>
    <row r="21" spans="1:10" ht="15.75">
      <c r="A21" s="22" t="s">
        <v>55</v>
      </c>
      <c r="B21" s="22" t="s">
        <v>29</v>
      </c>
      <c r="C21" s="23">
        <f>'WK III Jungen'!C15</f>
        <v>5669.63511683115</v>
      </c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0"/>
      <c r="E22" s="20"/>
      <c r="F22" s="20" t="s">
        <v>35</v>
      </c>
      <c r="G22" s="20"/>
      <c r="H22" s="22"/>
      <c r="I22" s="22"/>
      <c r="J22" s="18"/>
    </row>
    <row r="23" spans="1:10" ht="15.75">
      <c r="A23" s="22"/>
      <c r="B23" s="23"/>
      <c r="C23" s="22"/>
      <c r="D23" s="22"/>
      <c r="E23" s="22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38</v>
      </c>
      <c r="B25" s="22" t="s">
        <v>47</v>
      </c>
      <c r="C25" s="23">
        <f>'WK IV Jungen'!C19</f>
        <v>4883.03058596503</v>
      </c>
      <c r="D25" s="23"/>
      <c r="E25" s="22"/>
      <c r="F25" s="22" t="s">
        <v>38</v>
      </c>
      <c r="G25" s="22" t="s">
        <v>54</v>
      </c>
      <c r="H25" s="23">
        <f>'WK IV Mädchen'!C23</f>
        <v>5446.942434874063</v>
      </c>
      <c r="I25" s="23"/>
      <c r="J25" s="18"/>
    </row>
    <row r="26" spans="1:10" ht="15.75">
      <c r="A26" s="22" t="s">
        <v>39</v>
      </c>
      <c r="B26" s="22" t="s">
        <v>23</v>
      </c>
      <c r="C26" s="23">
        <f>'WK IV Jungen'!C7</f>
        <v>4723.486445671646</v>
      </c>
      <c r="D26" s="23"/>
      <c r="E26" s="22"/>
      <c r="F26" s="22" t="s">
        <v>39</v>
      </c>
      <c r="G26" s="22" t="s">
        <v>24</v>
      </c>
      <c r="H26" s="23">
        <f>'WK IV Mädchen'!C15</f>
        <v>4669.987804529682</v>
      </c>
      <c r="I26" s="23"/>
      <c r="J26" s="18"/>
    </row>
    <row r="27" spans="1:10" ht="15.75">
      <c r="A27" s="22" t="s">
        <v>40</v>
      </c>
      <c r="B27" s="22" t="s">
        <v>45</v>
      </c>
      <c r="C27" s="23">
        <f>'WK IV Jungen'!C11</f>
        <v>4466.377831606953</v>
      </c>
      <c r="D27" s="23"/>
      <c r="E27" s="22"/>
      <c r="F27" s="22" t="s">
        <v>40</v>
      </c>
      <c r="G27" s="22" t="s">
        <v>23</v>
      </c>
      <c r="H27" s="23">
        <f>'WK IV Mädchen'!C7</f>
        <v>4599.537893748605</v>
      </c>
      <c r="I27" s="23"/>
      <c r="J27" s="18"/>
    </row>
    <row r="28" spans="1:10" ht="15.75">
      <c r="A28" s="22" t="s">
        <v>41</v>
      </c>
      <c r="B28" s="22" t="s">
        <v>46</v>
      </c>
      <c r="C28" s="23">
        <f>'WK IV Jungen'!C15</f>
        <v>4287.941019943237</v>
      </c>
      <c r="D28" s="23"/>
      <c r="E28" s="22"/>
      <c r="F28" s="22" t="s">
        <v>41</v>
      </c>
      <c r="G28" s="22" t="s">
        <v>45</v>
      </c>
      <c r="H28" s="23">
        <f>'WK IV Mädchen'!C11</f>
        <v>4532.143718145573</v>
      </c>
      <c r="I28" s="23"/>
      <c r="J28" s="18"/>
    </row>
    <row r="29" spans="1:10" ht="15.75">
      <c r="A29" s="22" t="s">
        <v>42</v>
      </c>
      <c r="B29" s="22" t="s">
        <v>50</v>
      </c>
      <c r="C29" s="23">
        <f>'WK IV Jungen'!C23</f>
        <v>4225.249278128689</v>
      </c>
      <c r="D29" s="23"/>
      <c r="E29" s="22"/>
      <c r="F29" s="22" t="s">
        <v>42</v>
      </c>
      <c r="G29" s="22" t="s">
        <v>47</v>
      </c>
      <c r="H29" s="23">
        <f>'WK IV Mädchen'!C19</f>
        <v>4437.278868308981</v>
      </c>
      <c r="I29" s="23"/>
      <c r="J29" s="18"/>
    </row>
    <row r="30" spans="1:10" ht="15.75">
      <c r="A30" s="22"/>
      <c r="B30" s="22"/>
      <c r="C30" s="23"/>
      <c r="D30" s="22"/>
      <c r="E30" s="22"/>
      <c r="F30" s="22" t="s">
        <v>43</v>
      </c>
      <c r="G30" s="22" t="s">
        <v>50</v>
      </c>
      <c r="H30" s="23">
        <f>'WK IV Mädchen'!C27</f>
        <v>4387.192174353895</v>
      </c>
      <c r="I30" s="23"/>
      <c r="J30" s="18"/>
    </row>
    <row r="31" spans="1:10" ht="15.75">
      <c r="A31" s="22"/>
      <c r="B31" s="22"/>
      <c r="C31" s="23"/>
      <c r="D31" s="22"/>
      <c r="E31" s="22"/>
      <c r="F31" s="22" t="s">
        <v>49</v>
      </c>
      <c r="G31" s="22" t="s">
        <v>53</v>
      </c>
      <c r="H31" s="23">
        <f>'WK IV Mädchen'!C31</f>
        <v>4336.758722341872</v>
      </c>
      <c r="I31" s="22"/>
      <c r="J31" s="18"/>
    </row>
    <row r="32" spans="1:10" ht="15.7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.75">
      <c r="A33" s="18"/>
      <c r="B33" s="18"/>
      <c r="C33" s="18"/>
      <c r="D33" s="18"/>
      <c r="E33" s="18"/>
      <c r="F33" s="18"/>
      <c r="G33" s="18"/>
      <c r="H33" s="18"/>
      <c r="I33" s="18"/>
      <c r="J33" s="1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2014-06-03T11:50:10Z</cp:lastPrinted>
  <dcterms:created xsi:type="dcterms:W3CDTF">2011-04-22T18:02:58Z</dcterms:created>
  <dcterms:modified xsi:type="dcterms:W3CDTF">2014-06-03T15:19:41Z</dcterms:modified>
  <cp:category/>
  <cp:version/>
  <cp:contentType/>
  <cp:contentStatus/>
</cp:coreProperties>
</file>