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5"/>
  </bookViews>
  <sheets>
    <sheet name="WK II Jungen" sheetId="1" r:id="rId1"/>
    <sheet name="WK III Jungen" sheetId="2" r:id="rId2"/>
    <sheet name="WK IV Jungen" sheetId="3" r:id="rId3"/>
    <sheet name="WK II Mädchen" sheetId="4" r:id="rId4"/>
    <sheet name="WK III Mädchen" sheetId="5" r:id="rId5"/>
    <sheet name="WK IV Mädchen" sheetId="6" r:id="rId6"/>
  </sheets>
  <definedNames/>
  <calcPr fullCalcOnLoad="1"/>
</workbook>
</file>

<file path=xl/sharedStrings.xml><?xml version="1.0" encoding="utf-8"?>
<sst xmlns="http://schemas.openxmlformats.org/spreadsheetml/2006/main" count="76" uniqueCount="27">
  <si>
    <t>Schule</t>
  </si>
  <si>
    <t>Kugel</t>
  </si>
  <si>
    <t>100m</t>
  </si>
  <si>
    <t>Weit</t>
  </si>
  <si>
    <t>Hoch</t>
  </si>
  <si>
    <t>Speer</t>
  </si>
  <si>
    <t>4x100m</t>
  </si>
  <si>
    <t>1000m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</si>
  <si>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</si>
  <si>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</si>
  <si>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</si>
  <si>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</si>
  <si>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</si>
  <si>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</si>
  <si>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</si>
  <si>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</si>
  <si>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</si>
  <si>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1000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</si>
  <si>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</si>
  <si>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</si>
  <si>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</si>
  <si>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</si>
  <si>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</si>
  <si>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</si>
  <si>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 xml:space="preserve">Name </t>
  </si>
  <si>
    <t>Vorname</t>
  </si>
  <si>
    <t>Name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</si>
</sst>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">
    <xf numFmtId="0" fontId="0" fillId="0" borderId="0" xfId="0" applyAlignment="1">
      <alignment/>
    </xf>
    <xf numFmtId="2" fontId="2" fillId="24" borderId="10" xfId="51" applyNumberFormat="1" applyFont="1" applyFill="1" applyBorder="1" applyAlignment="1">
      <alignment horizontal="center"/>
      <protection/>
    </xf>
    <xf numFmtId="2" fontId="3" fillId="0" borderId="10" xfId="51" applyNumberFormat="1" applyFont="1" applyBorder="1" applyAlignment="1">
      <alignment horizontal="center"/>
      <protection/>
    </xf>
    <xf numFmtId="2" fontId="3" fillId="24" borderId="10" xfId="51" applyNumberFormat="1" applyFont="1" applyFill="1" applyBorder="1" applyAlignment="1">
      <alignment horizontal="center"/>
      <protection/>
    </xf>
    <xf numFmtId="2" fontId="20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" fillId="0" borderId="10" xfId="51" applyNumberFormat="1" applyFont="1" applyBorder="1" applyAlignment="1">
      <alignment horizontal="center"/>
      <protection/>
    </xf>
    <xf numFmtId="2" fontId="2" fillId="24" borderId="11" xfId="51" applyNumberFormat="1" applyFont="1" applyFill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2" fontId="2" fillId="0" borderId="11" xfId="51" applyNumberFormat="1" applyFont="1" applyBorder="1" applyAlignment="1">
      <alignment horizontal="center"/>
      <protection/>
    </xf>
    <xf numFmtId="1" fontId="20" fillId="0" borderId="10" xfId="0" applyNumberFormat="1" applyFont="1" applyBorder="1" applyAlignment="1">
      <alignment horizontal="center"/>
    </xf>
    <xf numFmtId="2" fontId="3" fillId="25" borderId="10" xfId="51" applyNumberFormat="1" applyFont="1" applyFill="1" applyBorder="1" applyAlignment="1">
      <alignment horizontal="center"/>
      <protection/>
    </xf>
    <xf numFmtId="2" fontId="21" fillId="25" borderId="1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0" fillId="24" borderId="10" xfId="0" applyNumberFormat="1" applyFont="1" applyFill="1" applyBorder="1" applyAlignment="1">
      <alignment horizontal="center"/>
    </xf>
    <xf numFmtId="2" fontId="2" fillId="25" borderId="10" xfId="51" applyNumberFormat="1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2" fontId="2" fillId="24" borderId="12" xfId="51" applyNumberFormat="1" applyFont="1" applyFill="1" applyBorder="1" applyAlignment="1">
      <alignment horizontal="center"/>
      <protection/>
    </xf>
    <xf numFmtId="2" fontId="3" fillId="0" borderId="12" xfId="51" applyNumberFormat="1" applyFont="1" applyBorder="1" applyAlignment="1">
      <alignment horizontal="center"/>
      <protection/>
    </xf>
    <xf numFmtId="2" fontId="2" fillId="0" borderId="12" xfId="51" applyNumberFormat="1" applyFont="1" applyBorder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81"/>
  <sheetViews>
    <sheetView zoomScalePageLayoutView="0" workbookViewId="0" topLeftCell="A52">
      <selection activeCell="E81" sqref="E81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4" width="27.421875" style="0" customWidth="1"/>
    <col min="5" max="5" width="18.7109375" style="0" bestFit="1" customWidth="1"/>
    <col min="6" max="6" width="7.7109375" style="0" bestFit="1" customWidth="1"/>
    <col min="7" max="7" width="7.57421875" style="0" customWidth="1"/>
    <col min="8" max="8" width="7.7109375" style="0" customWidth="1"/>
    <col min="9" max="9" width="9.8515625" style="0" customWidth="1"/>
    <col min="10" max="10" width="7.421875" style="0" customWidth="1"/>
    <col min="11" max="11" width="8.57421875" style="0" customWidth="1"/>
    <col min="12" max="12" width="7.140625" style="0" bestFit="1" customWidth="1"/>
    <col min="13" max="13" width="7.8515625" style="0" customWidth="1"/>
    <col min="14" max="14" width="7.7109375" style="0" bestFit="1" customWidth="1"/>
    <col min="15" max="15" width="6.8515625" style="0" customWidth="1"/>
    <col min="16" max="16" width="9.7109375" style="0" bestFit="1" customWidth="1"/>
    <col min="17" max="17" width="7.57421875" style="0" customWidth="1"/>
    <col min="18" max="18" width="8.421875" style="0" bestFit="1" customWidth="1"/>
    <col min="19" max="19" width="8.8515625" style="0" bestFit="1" customWidth="1"/>
  </cols>
  <sheetData>
    <row r="1" spans="1:19" ht="20.25">
      <c r="A1" s="16"/>
      <c r="B1" s="14" t="s">
        <v>8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0.25">
      <c r="A2" s="16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>
      <c r="A3" s="10" t="s">
        <v>18</v>
      </c>
      <c r="B3" s="1" t="s">
        <v>0</v>
      </c>
      <c r="C3" s="1" t="s">
        <v>26</v>
      </c>
      <c r="D3" s="1" t="s">
        <v>25</v>
      </c>
      <c r="E3" s="4" t="s">
        <v>9</v>
      </c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4</v>
      </c>
      <c r="M3" s="1"/>
      <c r="N3" s="1" t="s">
        <v>5</v>
      </c>
      <c r="O3" s="1"/>
      <c r="P3" s="1" t="s">
        <v>6</v>
      </c>
      <c r="Q3" s="1"/>
      <c r="R3" s="1" t="s">
        <v>7</v>
      </c>
      <c r="S3" s="5"/>
    </row>
    <row r="4" spans="1:19" ht="15.75">
      <c r="A4" s="10"/>
      <c r="B4" s="1"/>
      <c r="C4" s="1"/>
      <c r="D4" s="1"/>
      <c r="E4" s="4"/>
      <c r="F4" s="18"/>
      <c r="G4" s="2">
        <f aca="true" t="shared" si="0" ref="G4:G12">((SQRT(F4)-1.425)/0.0037)</f>
        <v>-385.13513513513516</v>
      </c>
      <c r="H4" s="18"/>
      <c r="I4" s="2">
        <f aca="true" t="shared" si="1" ref="I4:I12">(((100/(H4+0.24))-4.341)/0.00676)</f>
        <v>60994.92110453649</v>
      </c>
      <c r="J4" s="18"/>
      <c r="K4" s="2">
        <f aca="true" t="shared" si="2" ref="K4:K12">((SQRT(J4)-1.15028)/0.00219)</f>
        <v>-525.2420091324201</v>
      </c>
      <c r="L4" s="18"/>
      <c r="M4" s="2">
        <f aca="true" t="shared" si="3" ref="M4:M12">((SQRT(L4)-0.841)/0.0008)</f>
        <v>-1051.25</v>
      </c>
      <c r="N4" s="18"/>
      <c r="O4" s="3">
        <f aca="true" t="shared" si="4" ref="O4:O12">(((SQRT(N4)-0.35)/0.01052))</f>
        <v>-33.26996197718631</v>
      </c>
      <c r="P4" s="18"/>
      <c r="Q4" s="5">
        <f>(((400/(P4+0.14))-4.341)/0.00338)</f>
        <v>844024.2180896027</v>
      </c>
      <c r="R4" s="18"/>
      <c r="S4" s="5" t="e">
        <f aca="true" t="shared" si="5" ref="S4:S12">(((1000/R4)-2.158)/0.006)</f>
        <v>#DIV/0!</v>
      </c>
    </row>
    <row r="5" spans="1:19" ht="15.75">
      <c r="A5" s="10"/>
      <c r="B5" s="1"/>
      <c r="C5" s="1"/>
      <c r="D5" s="1"/>
      <c r="E5" s="4"/>
      <c r="F5" s="18"/>
      <c r="G5" s="2">
        <f t="shared" si="0"/>
        <v>-385.13513513513516</v>
      </c>
      <c r="H5" s="18"/>
      <c r="I5" s="2">
        <f t="shared" si="1"/>
        <v>60994.92110453649</v>
      </c>
      <c r="J5" s="18"/>
      <c r="K5" s="2">
        <f t="shared" si="2"/>
        <v>-525.2420091324201</v>
      </c>
      <c r="L5" s="18"/>
      <c r="M5" s="2">
        <f t="shared" si="3"/>
        <v>-1051.25</v>
      </c>
      <c r="N5" s="18"/>
      <c r="O5" s="3">
        <f t="shared" si="4"/>
        <v>-33.26996197718631</v>
      </c>
      <c r="P5" s="18"/>
      <c r="Q5" s="5">
        <f>(((400/(P5+0.14))-4.341)/0.00338)</f>
        <v>844024.2180896027</v>
      </c>
      <c r="R5" s="18"/>
      <c r="S5" s="5" t="e">
        <f t="shared" si="5"/>
        <v>#DIV/0!</v>
      </c>
    </row>
    <row r="6" spans="1:19" ht="15.75">
      <c r="A6" s="10"/>
      <c r="B6" s="1"/>
      <c r="C6" s="1"/>
      <c r="D6" s="1"/>
      <c r="E6" s="4"/>
      <c r="F6" s="18"/>
      <c r="G6" s="2">
        <f t="shared" si="0"/>
        <v>-385.13513513513516</v>
      </c>
      <c r="H6" s="18"/>
      <c r="I6" s="2">
        <f t="shared" si="1"/>
        <v>60994.92110453649</v>
      </c>
      <c r="J6" s="18"/>
      <c r="K6" s="2">
        <f t="shared" si="2"/>
        <v>-525.2420091324201</v>
      </c>
      <c r="L6" s="18"/>
      <c r="M6" s="2">
        <f t="shared" si="3"/>
        <v>-1051.25</v>
      </c>
      <c r="N6" s="18"/>
      <c r="O6" s="3">
        <f t="shared" si="4"/>
        <v>-33.26996197718631</v>
      </c>
      <c r="P6" s="18"/>
      <c r="Q6" s="5">
        <v>0</v>
      </c>
      <c r="R6" s="18"/>
      <c r="S6" s="5" t="e">
        <f t="shared" si="5"/>
        <v>#DIV/0!</v>
      </c>
    </row>
    <row r="7" spans="1:19" ht="15.75">
      <c r="A7" s="10"/>
      <c r="B7" s="1"/>
      <c r="C7" s="1"/>
      <c r="D7" s="1"/>
      <c r="E7" s="4"/>
      <c r="F7" s="18"/>
      <c r="G7" s="2">
        <f t="shared" si="0"/>
        <v>-385.13513513513516</v>
      </c>
      <c r="H7" s="18"/>
      <c r="I7" s="2">
        <f t="shared" si="1"/>
        <v>60994.92110453649</v>
      </c>
      <c r="J7" s="18"/>
      <c r="K7" s="2">
        <f t="shared" si="2"/>
        <v>-525.2420091324201</v>
      </c>
      <c r="L7" s="18"/>
      <c r="M7" s="2">
        <f t="shared" si="3"/>
        <v>-1051.25</v>
      </c>
      <c r="N7" s="18"/>
      <c r="O7" s="3">
        <f t="shared" si="4"/>
        <v>-33.26996197718631</v>
      </c>
      <c r="P7" s="18"/>
      <c r="Q7" s="5">
        <v>0</v>
      </c>
      <c r="R7" s="18"/>
      <c r="S7" s="5" t="e">
        <f t="shared" si="5"/>
        <v>#DIV/0!</v>
      </c>
    </row>
    <row r="8" spans="1:19" ht="15.75">
      <c r="A8" s="10"/>
      <c r="B8" s="1"/>
      <c r="C8" s="1"/>
      <c r="D8" s="1"/>
      <c r="E8" s="4"/>
      <c r="F8" s="18"/>
      <c r="G8" s="2">
        <f t="shared" si="0"/>
        <v>-385.13513513513516</v>
      </c>
      <c r="H8" s="18"/>
      <c r="I8" s="2">
        <f t="shared" si="1"/>
        <v>60994.92110453649</v>
      </c>
      <c r="J8" s="18"/>
      <c r="K8" s="2">
        <f t="shared" si="2"/>
        <v>-525.2420091324201</v>
      </c>
      <c r="L8" s="18"/>
      <c r="M8" s="2">
        <f t="shared" si="3"/>
        <v>-1051.25</v>
      </c>
      <c r="N8" s="18"/>
      <c r="O8" s="3">
        <f t="shared" si="4"/>
        <v>-33.26996197718631</v>
      </c>
      <c r="P8" s="18"/>
      <c r="Q8" s="5">
        <v>0</v>
      </c>
      <c r="R8" s="18"/>
      <c r="S8" s="5" t="e">
        <f t="shared" si="5"/>
        <v>#DIV/0!</v>
      </c>
    </row>
    <row r="9" spans="1:19" ht="15.75">
      <c r="A9" s="10"/>
      <c r="B9" s="1"/>
      <c r="C9" s="1"/>
      <c r="D9" s="1"/>
      <c r="E9" s="4"/>
      <c r="F9" s="18"/>
      <c r="G9" s="2">
        <f t="shared" si="0"/>
        <v>-385.13513513513516</v>
      </c>
      <c r="H9" s="18"/>
      <c r="I9" s="2">
        <f t="shared" si="1"/>
        <v>60994.92110453649</v>
      </c>
      <c r="J9" s="18"/>
      <c r="K9" s="2">
        <f t="shared" si="2"/>
        <v>-525.2420091324201</v>
      </c>
      <c r="L9" s="18"/>
      <c r="M9" s="2">
        <f t="shared" si="3"/>
        <v>-1051.25</v>
      </c>
      <c r="N9" s="18"/>
      <c r="O9" s="3">
        <f t="shared" si="4"/>
        <v>-33.26996197718631</v>
      </c>
      <c r="P9" s="18"/>
      <c r="Q9" s="5">
        <v>0</v>
      </c>
      <c r="R9" s="18"/>
      <c r="S9" s="5" t="e">
        <f t="shared" si="5"/>
        <v>#DIV/0!</v>
      </c>
    </row>
    <row r="10" spans="1:19" ht="15.75">
      <c r="A10" s="10"/>
      <c r="B10" s="1"/>
      <c r="C10" s="1"/>
      <c r="D10" s="1"/>
      <c r="E10" s="4"/>
      <c r="F10" s="18"/>
      <c r="G10" s="2">
        <f t="shared" si="0"/>
        <v>-385.13513513513516</v>
      </c>
      <c r="H10" s="18"/>
      <c r="I10" s="2">
        <f t="shared" si="1"/>
        <v>60994.92110453649</v>
      </c>
      <c r="J10" s="18"/>
      <c r="K10" s="2">
        <f t="shared" si="2"/>
        <v>-525.2420091324201</v>
      </c>
      <c r="L10" s="18"/>
      <c r="M10" s="2">
        <f t="shared" si="3"/>
        <v>-1051.25</v>
      </c>
      <c r="N10" s="18"/>
      <c r="O10" s="3">
        <f t="shared" si="4"/>
        <v>-33.26996197718631</v>
      </c>
      <c r="P10" s="18"/>
      <c r="Q10" s="5">
        <v>0</v>
      </c>
      <c r="R10" s="18"/>
      <c r="S10" s="5" t="e">
        <f t="shared" si="5"/>
        <v>#DIV/0!</v>
      </c>
    </row>
    <row r="11" spans="1:19" ht="15.75">
      <c r="A11" s="10"/>
      <c r="B11" s="1"/>
      <c r="C11" s="1"/>
      <c r="D11" s="1"/>
      <c r="E11" s="4"/>
      <c r="F11" s="18"/>
      <c r="G11" s="2">
        <f t="shared" si="0"/>
        <v>-385.13513513513516</v>
      </c>
      <c r="H11" s="18"/>
      <c r="I11" s="2">
        <f t="shared" si="1"/>
        <v>60994.92110453649</v>
      </c>
      <c r="J11" s="18"/>
      <c r="K11" s="2">
        <f t="shared" si="2"/>
        <v>-525.2420091324201</v>
      </c>
      <c r="L11" s="18"/>
      <c r="M11" s="2">
        <f t="shared" si="3"/>
        <v>-1051.25</v>
      </c>
      <c r="N11" s="18"/>
      <c r="O11" s="3">
        <f t="shared" si="4"/>
        <v>-33.26996197718631</v>
      </c>
      <c r="P11" s="18"/>
      <c r="Q11" s="5">
        <v>0</v>
      </c>
      <c r="R11" s="18"/>
      <c r="S11" s="5" t="e">
        <f t="shared" si="5"/>
        <v>#DIV/0!</v>
      </c>
    </row>
    <row r="12" spans="1:20" ht="15.75">
      <c r="A12" s="10"/>
      <c r="B12" s="1"/>
      <c r="C12" s="1"/>
      <c r="D12" s="1"/>
      <c r="E12" s="4"/>
      <c r="F12" s="18"/>
      <c r="G12" s="2">
        <f t="shared" si="0"/>
        <v>-385.13513513513516</v>
      </c>
      <c r="H12" s="18"/>
      <c r="I12" s="2">
        <f t="shared" si="1"/>
        <v>60994.92110453649</v>
      </c>
      <c r="J12" s="18"/>
      <c r="K12" s="2">
        <f t="shared" si="2"/>
        <v>-525.2420091324201</v>
      </c>
      <c r="L12" s="18"/>
      <c r="M12" s="2">
        <f t="shared" si="3"/>
        <v>-1051.25</v>
      </c>
      <c r="N12" s="18"/>
      <c r="O12" s="3">
        <f t="shared" si="4"/>
        <v>-33.26996197718631</v>
      </c>
      <c r="P12" s="18"/>
      <c r="Q12" s="5">
        <v>0</v>
      </c>
      <c r="R12" s="18"/>
      <c r="S12" s="5" t="e">
        <f t="shared" si="5"/>
        <v>#DIV/0!</v>
      </c>
      <c r="T12" s="19"/>
    </row>
    <row r="13" spans="1:19" ht="15.75">
      <c r="A13" s="10"/>
      <c r="B13" s="2"/>
      <c r="C13" s="2"/>
      <c r="D13" s="2"/>
      <c r="E13" s="5"/>
      <c r="F13" s="11"/>
      <c r="G13" s="2">
        <f>((SQRT(F13)-1.425)/0.0037)</f>
        <v>-385.13513513513516</v>
      </c>
      <c r="H13" s="11"/>
      <c r="I13" s="2">
        <f>(((100/(H13+0.24))-4.341)/0.00676)</f>
        <v>60994.92110453649</v>
      </c>
      <c r="J13" s="11"/>
      <c r="K13" s="2">
        <f>((SQRT(J13)-1.15028)/0.00219)</f>
        <v>-525.2420091324201</v>
      </c>
      <c r="L13" s="11"/>
      <c r="M13" s="2">
        <f>((SQRT(L13)-0.841)/0.0008)</f>
        <v>-1051.25</v>
      </c>
      <c r="N13" s="11"/>
      <c r="O13" s="3">
        <f>(((SQRT(N13)-0.35)/0.01052))</f>
        <v>-33.26996197718631</v>
      </c>
      <c r="P13" s="12"/>
      <c r="Q13" s="5">
        <v>0</v>
      </c>
      <c r="R13" s="12"/>
      <c r="S13" s="5" t="e">
        <f>(((1000/R13)-2.158)/0.006)</f>
        <v>#DIV/0!</v>
      </c>
    </row>
    <row r="14" spans="1:19" ht="15.75">
      <c r="A14" s="10"/>
      <c r="B14" s="2"/>
      <c r="C14" s="2"/>
      <c r="D14" s="2"/>
      <c r="E14" s="5"/>
      <c r="F14" s="11"/>
      <c r="G14" s="2">
        <f>((SQRT(F14)-1.425)/0.0037)</f>
        <v>-385.13513513513516</v>
      </c>
      <c r="H14" s="11"/>
      <c r="I14" s="2">
        <f>(((100/(H14+0.24))-4.341)/0.00676)</f>
        <v>60994.92110453649</v>
      </c>
      <c r="J14" s="11"/>
      <c r="K14" s="2">
        <f>((SQRT(J14)-1.15028)/0.00219)</f>
        <v>-525.2420091324201</v>
      </c>
      <c r="L14" s="11"/>
      <c r="M14" s="2">
        <f>((SQRT(L14)-0.841)/0.0008)</f>
        <v>-1051.25</v>
      </c>
      <c r="N14" s="11"/>
      <c r="O14" s="3">
        <f>(((SQRT(N14)-0.35)/0.01052))</f>
        <v>-33.26996197718631</v>
      </c>
      <c r="P14" s="12"/>
      <c r="Q14" s="5">
        <v>0</v>
      </c>
      <c r="R14" s="12"/>
      <c r="S14" s="5" t="e">
        <f>(((1000/R14)-2.158)/0.006)</f>
        <v>#DIV/0!</v>
      </c>
    </row>
    <row r="15" spans="1:19" ht="15.75">
      <c r="A15" s="10"/>
      <c r="B15" s="2"/>
      <c r="C15" s="2"/>
      <c r="D15" s="2"/>
      <c r="E15" s="5"/>
      <c r="F15" s="11"/>
      <c r="G15" s="2">
        <f>((SQRT(F15)-1.425)/0.0037)</f>
        <v>-385.13513513513516</v>
      </c>
      <c r="H15" s="11"/>
      <c r="I15" s="2">
        <f>(((100/(H15+0.24))-4.341)/0.00676)</f>
        <v>60994.92110453649</v>
      </c>
      <c r="J15" s="11"/>
      <c r="K15" s="2">
        <f>((SQRT(J15)-1.15028)/0.00219)</f>
        <v>-525.2420091324201</v>
      </c>
      <c r="L15" s="11"/>
      <c r="M15" s="2">
        <f>((SQRT(L15)-0.841)/0.0008)</f>
        <v>-1051.25</v>
      </c>
      <c r="N15" s="11"/>
      <c r="O15" s="3">
        <f>(((SQRT(N15)-0.35)/0.01052))</f>
        <v>-33.26996197718631</v>
      </c>
      <c r="P15" s="12"/>
      <c r="Q15" s="5">
        <v>0</v>
      </c>
      <c r="R15" s="12"/>
      <c r="S15" s="5" t="e">
        <f>(((1000/R15)-2.158)/0.006)</f>
        <v>#DIV/0!</v>
      </c>
    </row>
    <row r="16" spans="1:19" ht="15.75">
      <c r="A16" s="10" t="e">
        <f>RANK(E16,E4:E200,0)</f>
        <v>#DIV/0!</v>
      </c>
      <c r="B16" s="6"/>
      <c r="C16" s="6"/>
      <c r="D16" s="6"/>
      <c r="E16" s="5" t="e">
        <f>SUM(G16:S16)</f>
        <v>#DIV/0!</v>
      </c>
      <c r="F16" s="11"/>
      <c r="G16" s="2">
        <f>SUM(G4:G15)-MIN(G4:G15)</f>
        <v>-4236.486486486486</v>
      </c>
      <c r="H16" s="11"/>
      <c r="I16" s="2">
        <f>SUM(I4:I15)-MIN(I4:I15)</f>
        <v>670944.1321499015</v>
      </c>
      <c r="J16" s="11"/>
      <c r="K16" s="2">
        <f>SUM(K4:K15)-MIN(K4:K15)</f>
        <v>-5777.662100456621</v>
      </c>
      <c r="L16" s="11"/>
      <c r="M16" s="2">
        <f>SUM(M4:M15)-MIN(M4:M15)</f>
        <v>-11563.75</v>
      </c>
      <c r="N16" s="11"/>
      <c r="O16" s="2">
        <f>SUM(O4:O15)-MIN(O4:O15)</f>
        <v>-365.96958174904944</v>
      </c>
      <c r="P16" s="12"/>
      <c r="Q16" s="2">
        <f>SUM(Q4:Q14)-MIN(Q4:Q14)</f>
        <v>1688048.4361792053</v>
      </c>
      <c r="R16" s="12"/>
      <c r="S16" s="2" t="e">
        <f>SUM(S4:S15)-MIN(S4:S15)</f>
        <v>#DIV/0!</v>
      </c>
    </row>
    <row r="17" spans="1:19" ht="15.75">
      <c r="A17" s="10"/>
      <c r="B17" s="1"/>
      <c r="C17" s="1"/>
      <c r="D17" s="1"/>
      <c r="E17" s="4"/>
      <c r="F17" s="18"/>
      <c r="G17" s="2">
        <f aca="true" t="shared" si="6" ref="G17:G25">((SQRT(F17)-1.425)/0.0037)</f>
        <v>-385.13513513513516</v>
      </c>
      <c r="H17" s="18"/>
      <c r="I17" s="2">
        <f aca="true" t="shared" si="7" ref="I17:I25">(((100/(H17+0.24))-4.341)/0.00676)</f>
        <v>60994.92110453649</v>
      </c>
      <c r="J17" s="18"/>
      <c r="K17" s="2">
        <f aca="true" t="shared" si="8" ref="K17:K25">((SQRT(J17)-1.15028)/0.00219)</f>
        <v>-525.2420091324201</v>
      </c>
      <c r="L17" s="18"/>
      <c r="M17" s="2">
        <f aca="true" t="shared" si="9" ref="M17:M25">((SQRT(L17)-0.841)/0.0008)</f>
        <v>-1051.25</v>
      </c>
      <c r="N17" s="18"/>
      <c r="O17" s="3">
        <f aca="true" t="shared" si="10" ref="O17:O25">(((SQRT(N17)-0.35)/0.01052))</f>
        <v>-33.26996197718631</v>
      </c>
      <c r="P17" s="18"/>
      <c r="Q17" s="5">
        <f>(((400/(P17+0.14))-4.341)/0.00338)</f>
        <v>844024.2180896027</v>
      </c>
      <c r="R17" s="18"/>
      <c r="S17" s="5" t="e">
        <f aca="true" t="shared" si="11" ref="S17:S25">(((1000/R17)-2.158)/0.006)</f>
        <v>#DIV/0!</v>
      </c>
    </row>
    <row r="18" spans="1:19" ht="15.75">
      <c r="A18" s="10"/>
      <c r="B18" s="1"/>
      <c r="C18" s="1"/>
      <c r="D18" s="1"/>
      <c r="E18" s="4"/>
      <c r="F18" s="18"/>
      <c r="G18" s="2">
        <f t="shared" si="6"/>
        <v>-385.13513513513516</v>
      </c>
      <c r="H18" s="18"/>
      <c r="I18" s="2">
        <f t="shared" si="7"/>
        <v>60994.92110453649</v>
      </c>
      <c r="J18" s="18"/>
      <c r="K18" s="2">
        <f t="shared" si="8"/>
        <v>-525.2420091324201</v>
      </c>
      <c r="L18" s="18"/>
      <c r="M18" s="2">
        <f t="shared" si="9"/>
        <v>-1051.25</v>
      </c>
      <c r="N18" s="18"/>
      <c r="O18" s="3">
        <f t="shared" si="10"/>
        <v>-33.26996197718631</v>
      </c>
      <c r="P18" s="18"/>
      <c r="Q18" s="5">
        <f>(((400/(P18+0.14))-4.341)/0.00338)</f>
        <v>844024.2180896027</v>
      </c>
      <c r="R18" s="18"/>
      <c r="S18" s="5" t="e">
        <f t="shared" si="11"/>
        <v>#DIV/0!</v>
      </c>
    </row>
    <row r="19" spans="1:19" ht="15.75">
      <c r="A19" s="10"/>
      <c r="B19" s="1"/>
      <c r="C19" s="1"/>
      <c r="D19" s="1"/>
      <c r="E19" s="4"/>
      <c r="F19" s="18"/>
      <c r="G19" s="2">
        <f t="shared" si="6"/>
        <v>-385.13513513513516</v>
      </c>
      <c r="H19" s="18"/>
      <c r="I19" s="2">
        <f t="shared" si="7"/>
        <v>60994.92110453649</v>
      </c>
      <c r="J19" s="18"/>
      <c r="K19" s="2">
        <f t="shared" si="8"/>
        <v>-525.2420091324201</v>
      </c>
      <c r="L19" s="18"/>
      <c r="M19" s="2">
        <f t="shared" si="9"/>
        <v>-1051.25</v>
      </c>
      <c r="N19" s="18"/>
      <c r="O19" s="3">
        <f t="shared" si="10"/>
        <v>-33.26996197718631</v>
      </c>
      <c r="P19" s="18"/>
      <c r="Q19" s="5">
        <v>0</v>
      </c>
      <c r="R19" s="18"/>
      <c r="S19" s="5" t="e">
        <f t="shared" si="11"/>
        <v>#DIV/0!</v>
      </c>
    </row>
    <row r="20" spans="1:19" ht="15.75">
      <c r="A20" s="10"/>
      <c r="B20" s="1"/>
      <c r="C20" s="1"/>
      <c r="D20" s="1"/>
      <c r="E20" s="4"/>
      <c r="F20" s="18"/>
      <c r="G20" s="2">
        <f t="shared" si="6"/>
        <v>-385.13513513513516</v>
      </c>
      <c r="H20" s="18"/>
      <c r="I20" s="2">
        <f t="shared" si="7"/>
        <v>60994.92110453649</v>
      </c>
      <c r="J20" s="18"/>
      <c r="K20" s="2">
        <f t="shared" si="8"/>
        <v>-525.2420091324201</v>
      </c>
      <c r="L20" s="18"/>
      <c r="M20" s="2">
        <f t="shared" si="9"/>
        <v>-1051.25</v>
      </c>
      <c r="N20" s="18"/>
      <c r="O20" s="3">
        <f t="shared" si="10"/>
        <v>-33.26996197718631</v>
      </c>
      <c r="P20" s="18"/>
      <c r="Q20" s="5">
        <v>0</v>
      </c>
      <c r="R20" s="18"/>
      <c r="S20" s="5" t="e">
        <f t="shared" si="11"/>
        <v>#DIV/0!</v>
      </c>
    </row>
    <row r="21" spans="1:19" ht="15.75">
      <c r="A21" s="10"/>
      <c r="B21" s="1"/>
      <c r="C21" s="1"/>
      <c r="D21" s="1"/>
      <c r="E21" s="4"/>
      <c r="F21" s="18"/>
      <c r="G21" s="2">
        <f t="shared" si="6"/>
        <v>-385.13513513513516</v>
      </c>
      <c r="H21" s="18"/>
      <c r="I21" s="2">
        <f t="shared" si="7"/>
        <v>60994.92110453649</v>
      </c>
      <c r="J21" s="18"/>
      <c r="K21" s="2">
        <f t="shared" si="8"/>
        <v>-525.2420091324201</v>
      </c>
      <c r="L21" s="18"/>
      <c r="M21" s="2">
        <f t="shared" si="9"/>
        <v>-1051.25</v>
      </c>
      <c r="N21" s="18"/>
      <c r="O21" s="3">
        <f t="shared" si="10"/>
        <v>-33.26996197718631</v>
      </c>
      <c r="P21" s="18"/>
      <c r="Q21" s="5">
        <v>0</v>
      </c>
      <c r="R21" s="18"/>
      <c r="S21" s="5" t="e">
        <f t="shared" si="11"/>
        <v>#DIV/0!</v>
      </c>
    </row>
    <row r="22" spans="1:19" ht="15.75">
      <c r="A22" s="10"/>
      <c r="B22" s="1"/>
      <c r="C22" s="1"/>
      <c r="D22" s="1"/>
      <c r="E22" s="4"/>
      <c r="F22" s="18"/>
      <c r="G22" s="2">
        <f t="shared" si="6"/>
        <v>-385.13513513513516</v>
      </c>
      <c r="H22" s="18"/>
      <c r="I22" s="2">
        <f t="shared" si="7"/>
        <v>60994.92110453649</v>
      </c>
      <c r="J22" s="18"/>
      <c r="K22" s="2">
        <f t="shared" si="8"/>
        <v>-525.2420091324201</v>
      </c>
      <c r="L22" s="18"/>
      <c r="M22" s="2">
        <f t="shared" si="9"/>
        <v>-1051.25</v>
      </c>
      <c r="N22" s="18"/>
      <c r="O22" s="3">
        <f t="shared" si="10"/>
        <v>-33.26996197718631</v>
      </c>
      <c r="P22" s="18"/>
      <c r="Q22" s="5">
        <v>0</v>
      </c>
      <c r="R22" s="18"/>
      <c r="S22" s="5" t="e">
        <f t="shared" si="11"/>
        <v>#DIV/0!</v>
      </c>
    </row>
    <row r="23" spans="1:19" ht="15.75">
      <c r="A23" s="10"/>
      <c r="B23" s="1"/>
      <c r="C23" s="1"/>
      <c r="D23" s="1"/>
      <c r="E23" s="4"/>
      <c r="F23" s="18"/>
      <c r="G23" s="2">
        <f t="shared" si="6"/>
        <v>-385.13513513513516</v>
      </c>
      <c r="H23" s="18"/>
      <c r="I23" s="2">
        <f t="shared" si="7"/>
        <v>60994.92110453649</v>
      </c>
      <c r="J23" s="18"/>
      <c r="K23" s="2">
        <f t="shared" si="8"/>
        <v>-525.2420091324201</v>
      </c>
      <c r="L23" s="18"/>
      <c r="M23" s="2">
        <f t="shared" si="9"/>
        <v>-1051.25</v>
      </c>
      <c r="N23" s="18"/>
      <c r="O23" s="3">
        <f t="shared" si="10"/>
        <v>-33.26996197718631</v>
      </c>
      <c r="P23" s="18"/>
      <c r="Q23" s="5">
        <v>0</v>
      </c>
      <c r="R23" s="18"/>
      <c r="S23" s="5" t="e">
        <f t="shared" si="11"/>
        <v>#DIV/0!</v>
      </c>
    </row>
    <row r="24" spans="1:19" ht="15.75">
      <c r="A24" s="10"/>
      <c r="B24" s="1"/>
      <c r="C24" s="1"/>
      <c r="D24" s="1"/>
      <c r="E24" s="4"/>
      <c r="F24" s="18"/>
      <c r="G24" s="2">
        <f t="shared" si="6"/>
        <v>-385.13513513513516</v>
      </c>
      <c r="H24" s="18"/>
      <c r="I24" s="2">
        <f t="shared" si="7"/>
        <v>60994.92110453649</v>
      </c>
      <c r="J24" s="18"/>
      <c r="K24" s="2">
        <f t="shared" si="8"/>
        <v>-525.2420091324201</v>
      </c>
      <c r="L24" s="18"/>
      <c r="M24" s="2">
        <f t="shared" si="9"/>
        <v>-1051.25</v>
      </c>
      <c r="N24" s="18"/>
      <c r="O24" s="3">
        <f t="shared" si="10"/>
        <v>-33.26996197718631</v>
      </c>
      <c r="P24" s="18"/>
      <c r="Q24" s="5">
        <v>0</v>
      </c>
      <c r="R24" s="18"/>
      <c r="S24" s="5" t="e">
        <f t="shared" si="11"/>
        <v>#DIV/0!</v>
      </c>
    </row>
    <row r="25" spans="1:19" ht="15.75">
      <c r="A25" s="10"/>
      <c r="B25" s="1"/>
      <c r="C25" s="1"/>
      <c r="D25" s="1"/>
      <c r="E25" s="4"/>
      <c r="F25" s="18"/>
      <c r="G25" s="2">
        <f t="shared" si="6"/>
        <v>-385.13513513513516</v>
      </c>
      <c r="H25" s="18"/>
      <c r="I25" s="2">
        <f t="shared" si="7"/>
        <v>60994.92110453649</v>
      </c>
      <c r="J25" s="18"/>
      <c r="K25" s="2">
        <f t="shared" si="8"/>
        <v>-525.2420091324201</v>
      </c>
      <c r="L25" s="18"/>
      <c r="M25" s="2">
        <f t="shared" si="9"/>
        <v>-1051.25</v>
      </c>
      <c r="N25" s="18"/>
      <c r="O25" s="3">
        <f t="shared" si="10"/>
        <v>-33.26996197718631</v>
      </c>
      <c r="P25" s="18"/>
      <c r="Q25" s="5">
        <v>0</v>
      </c>
      <c r="R25" s="18"/>
      <c r="S25" s="5" t="e">
        <f t="shared" si="11"/>
        <v>#DIV/0!</v>
      </c>
    </row>
    <row r="26" spans="1:19" ht="15.75">
      <c r="A26" s="10"/>
      <c r="B26" s="2"/>
      <c r="C26" s="2"/>
      <c r="D26" s="2"/>
      <c r="E26" s="5"/>
      <c r="F26" s="11"/>
      <c r="G26" s="2">
        <f>((SQRT(F26)-1.425)/0.0037)</f>
        <v>-385.13513513513516</v>
      </c>
      <c r="H26" s="11"/>
      <c r="I26" s="2">
        <f>(((100/(H26+0.24))-4.341)/0.00676)</f>
        <v>60994.92110453649</v>
      </c>
      <c r="J26" s="11"/>
      <c r="K26" s="2">
        <f>((SQRT(J26)-1.15028)/0.00219)</f>
        <v>-525.2420091324201</v>
      </c>
      <c r="L26" s="11"/>
      <c r="M26" s="2">
        <f>((SQRT(L26)-0.841)/0.0008)</f>
        <v>-1051.25</v>
      </c>
      <c r="N26" s="11"/>
      <c r="O26" s="3">
        <f>(((SQRT(N26)-0.35)/0.01052))</f>
        <v>-33.26996197718631</v>
      </c>
      <c r="P26" s="12"/>
      <c r="Q26" s="5">
        <v>0</v>
      </c>
      <c r="R26" s="12"/>
      <c r="S26" s="5" t="e">
        <f>(((1000/R26)-2.158)/0.006)</f>
        <v>#DIV/0!</v>
      </c>
    </row>
    <row r="27" spans="1:19" ht="15.75">
      <c r="A27" s="10"/>
      <c r="B27" s="2"/>
      <c r="C27" s="2"/>
      <c r="D27" s="2"/>
      <c r="E27" s="5"/>
      <c r="F27" s="11"/>
      <c r="G27" s="2">
        <f>((SQRT(F27)-1.425)/0.0037)</f>
        <v>-385.13513513513516</v>
      </c>
      <c r="H27" s="11"/>
      <c r="I27" s="2">
        <f>(((100/(H27+0.24))-4.341)/0.00676)</f>
        <v>60994.92110453649</v>
      </c>
      <c r="J27" s="11"/>
      <c r="K27" s="2">
        <f>((SQRT(J27)-1.15028)/0.00219)</f>
        <v>-525.2420091324201</v>
      </c>
      <c r="L27" s="11"/>
      <c r="M27" s="2">
        <f>((SQRT(L27)-0.841)/0.0008)</f>
        <v>-1051.25</v>
      </c>
      <c r="N27" s="11"/>
      <c r="O27" s="3">
        <f>(((SQRT(N27)-0.35)/0.01052))</f>
        <v>-33.26996197718631</v>
      </c>
      <c r="P27" s="12"/>
      <c r="Q27" s="5">
        <v>0</v>
      </c>
      <c r="R27" s="12"/>
      <c r="S27" s="5" t="e">
        <f>(((1000/R27)-2.158)/0.006)</f>
        <v>#DIV/0!</v>
      </c>
    </row>
    <row r="28" spans="1:19" ht="15.75">
      <c r="A28" s="10"/>
      <c r="B28" s="2"/>
      <c r="C28" s="2"/>
      <c r="D28" s="2"/>
      <c r="E28" s="5"/>
      <c r="F28" s="11"/>
      <c r="G28" s="2">
        <f>((SQRT(F28)-1.425)/0.0037)</f>
        <v>-385.13513513513516</v>
      </c>
      <c r="H28" s="11"/>
      <c r="I28" s="2">
        <f>(((100/(H28+0.24))-4.341)/0.00676)</f>
        <v>60994.92110453649</v>
      </c>
      <c r="J28" s="11"/>
      <c r="K28" s="2">
        <f>((SQRT(J28)-1.15028)/0.00219)</f>
        <v>-525.2420091324201</v>
      </c>
      <c r="L28" s="11"/>
      <c r="M28" s="2">
        <f>((SQRT(L28)-0.841)/0.0008)</f>
        <v>-1051.25</v>
      </c>
      <c r="N28" s="11"/>
      <c r="O28" s="3">
        <f>(((SQRT(N28)-0.35)/0.01052))</f>
        <v>-33.26996197718631</v>
      </c>
      <c r="P28" s="12"/>
      <c r="Q28" s="5">
        <v>0</v>
      </c>
      <c r="R28" s="12"/>
      <c r="S28" s="5" t="e">
        <f>(((1000/R28)-2.158)/0.006)</f>
        <v>#DIV/0!</v>
      </c>
    </row>
    <row r="29" spans="1:19" ht="15.75">
      <c r="A29" s="10" t="e">
        <f>RANK(E29,E4:E200,0)</f>
        <v>#DIV/0!</v>
      </c>
      <c r="B29" s="6"/>
      <c r="C29" s="6"/>
      <c r="D29" s="6"/>
      <c r="E29" s="5" t="e">
        <f>SUM(G29:S29)</f>
        <v>#DIV/0!</v>
      </c>
      <c r="F29" s="11"/>
      <c r="G29" s="2">
        <f>SUM(G17:G28)-MIN(G17:G28)</f>
        <v>-4236.486486486486</v>
      </c>
      <c r="H29" s="11"/>
      <c r="I29" s="2">
        <f>SUM(I17:I28)-MIN(I17:I28)</f>
        <v>670944.1321499015</v>
      </c>
      <c r="J29" s="11"/>
      <c r="K29" s="2">
        <f>SUM(K17:K28)-MIN(K17:K28)</f>
        <v>-5777.662100456621</v>
      </c>
      <c r="L29" s="11"/>
      <c r="M29" s="2">
        <f>SUM(M17:M28)-MIN(M17:M28)</f>
        <v>-11563.75</v>
      </c>
      <c r="N29" s="11"/>
      <c r="O29" s="2">
        <f>SUM(O17:O28)-MIN(O17:O28)</f>
        <v>-365.96958174904944</v>
      </c>
      <c r="P29" s="12"/>
      <c r="Q29" s="2">
        <f>SUM(Q17:Q27)-MIN(Q17:Q27)</f>
        <v>1688048.4361792053</v>
      </c>
      <c r="R29" s="12"/>
      <c r="S29" s="2" t="e">
        <f>SUM(S17:S28)-MIN(S17:S28)</f>
        <v>#DIV/0!</v>
      </c>
    </row>
    <row r="30" spans="1:19" ht="15.75">
      <c r="A30" s="10"/>
      <c r="B30" s="1"/>
      <c r="C30" s="1"/>
      <c r="D30" s="1"/>
      <c r="E30" s="4"/>
      <c r="F30" s="18"/>
      <c r="G30" s="2">
        <f aca="true" t="shared" si="12" ref="G30:G38">((SQRT(F30)-1.425)/0.0037)</f>
        <v>-385.13513513513516</v>
      </c>
      <c r="H30" s="18"/>
      <c r="I30" s="2">
        <f aca="true" t="shared" si="13" ref="I30:I38">(((100/(H30+0.24))-4.341)/0.00676)</f>
        <v>60994.92110453649</v>
      </c>
      <c r="J30" s="18"/>
      <c r="K30" s="2">
        <f aca="true" t="shared" si="14" ref="K30:K38">((SQRT(J30)-1.15028)/0.00219)</f>
        <v>-525.2420091324201</v>
      </c>
      <c r="L30" s="18"/>
      <c r="M30" s="2">
        <f aca="true" t="shared" si="15" ref="M30:M38">((SQRT(L30)-0.841)/0.0008)</f>
        <v>-1051.25</v>
      </c>
      <c r="N30" s="18"/>
      <c r="O30" s="3">
        <f aca="true" t="shared" si="16" ref="O30:O38">(((SQRT(N30)-0.35)/0.01052))</f>
        <v>-33.26996197718631</v>
      </c>
      <c r="P30" s="18"/>
      <c r="Q30" s="5">
        <f>(((400/(P30+0.14))-4.341)/0.00338)</f>
        <v>844024.2180896027</v>
      </c>
      <c r="R30" s="18"/>
      <c r="S30" s="5" t="e">
        <f aca="true" t="shared" si="17" ref="S30:S38">(((1000/R30)-2.158)/0.006)</f>
        <v>#DIV/0!</v>
      </c>
    </row>
    <row r="31" spans="1:19" ht="15.75">
      <c r="A31" s="10"/>
      <c r="B31" s="1"/>
      <c r="C31" s="1"/>
      <c r="D31" s="1"/>
      <c r="E31" s="4"/>
      <c r="F31" s="18"/>
      <c r="G31" s="2">
        <f t="shared" si="12"/>
        <v>-385.13513513513516</v>
      </c>
      <c r="H31" s="18"/>
      <c r="I31" s="2">
        <f t="shared" si="13"/>
        <v>60994.92110453649</v>
      </c>
      <c r="J31" s="18"/>
      <c r="K31" s="2">
        <f t="shared" si="14"/>
        <v>-525.2420091324201</v>
      </c>
      <c r="L31" s="18"/>
      <c r="M31" s="2">
        <f t="shared" si="15"/>
        <v>-1051.25</v>
      </c>
      <c r="N31" s="18"/>
      <c r="O31" s="3">
        <f t="shared" si="16"/>
        <v>-33.26996197718631</v>
      </c>
      <c r="P31" s="18"/>
      <c r="Q31" s="5">
        <f>(((400/(P31+0.14))-4.341)/0.00338)</f>
        <v>844024.2180896027</v>
      </c>
      <c r="R31" s="18"/>
      <c r="S31" s="5" t="e">
        <f t="shared" si="17"/>
        <v>#DIV/0!</v>
      </c>
    </row>
    <row r="32" spans="1:19" ht="15.75">
      <c r="A32" s="10"/>
      <c r="B32" s="1"/>
      <c r="C32" s="1"/>
      <c r="D32" s="1"/>
      <c r="E32" s="4"/>
      <c r="F32" s="18"/>
      <c r="G32" s="2">
        <f t="shared" si="12"/>
        <v>-385.13513513513516</v>
      </c>
      <c r="H32" s="18"/>
      <c r="I32" s="2">
        <f t="shared" si="13"/>
        <v>60994.92110453649</v>
      </c>
      <c r="J32" s="18"/>
      <c r="K32" s="2">
        <f t="shared" si="14"/>
        <v>-525.2420091324201</v>
      </c>
      <c r="L32" s="18"/>
      <c r="M32" s="2">
        <f t="shared" si="15"/>
        <v>-1051.25</v>
      </c>
      <c r="N32" s="18"/>
      <c r="O32" s="3">
        <f t="shared" si="16"/>
        <v>-33.26996197718631</v>
      </c>
      <c r="P32" s="18"/>
      <c r="Q32" s="5">
        <v>0</v>
      </c>
      <c r="R32" s="18"/>
      <c r="S32" s="5" t="e">
        <f t="shared" si="17"/>
        <v>#DIV/0!</v>
      </c>
    </row>
    <row r="33" spans="1:19" ht="15.75">
      <c r="A33" s="10"/>
      <c r="B33" s="1"/>
      <c r="C33" s="1"/>
      <c r="D33" s="1"/>
      <c r="E33" s="4"/>
      <c r="F33" s="18"/>
      <c r="G33" s="2">
        <f t="shared" si="12"/>
        <v>-385.13513513513516</v>
      </c>
      <c r="H33" s="18"/>
      <c r="I33" s="2">
        <f t="shared" si="13"/>
        <v>60994.92110453649</v>
      </c>
      <c r="J33" s="18"/>
      <c r="K33" s="2">
        <f t="shared" si="14"/>
        <v>-525.2420091324201</v>
      </c>
      <c r="L33" s="18"/>
      <c r="M33" s="2">
        <f t="shared" si="15"/>
        <v>-1051.25</v>
      </c>
      <c r="N33" s="18"/>
      <c r="O33" s="3">
        <f t="shared" si="16"/>
        <v>-33.26996197718631</v>
      </c>
      <c r="P33" s="18"/>
      <c r="Q33" s="5">
        <v>0</v>
      </c>
      <c r="R33" s="18"/>
      <c r="S33" s="5" t="e">
        <f t="shared" si="17"/>
        <v>#DIV/0!</v>
      </c>
    </row>
    <row r="34" spans="1:19" ht="15.75">
      <c r="A34" s="10"/>
      <c r="B34" s="1"/>
      <c r="C34" s="1"/>
      <c r="D34" s="1"/>
      <c r="E34" s="4"/>
      <c r="F34" s="18"/>
      <c r="G34" s="2">
        <f t="shared" si="12"/>
        <v>-385.13513513513516</v>
      </c>
      <c r="H34" s="18"/>
      <c r="I34" s="2">
        <f t="shared" si="13"/>
        <v>60994.92110453649</v>
      </c>
      <c r="J34" s="18"/>
      <c r="K34" s="2">
        <f t="shared" si="14"/>
        <v>-525.2420091324201</v>
      </c>
      <c r="L34" s="18"/>
      <c r="M34" s="2">
        <f t="shared" si="15"/>
        <v>-1051.25</v>
      </c>
      <c r="N34" s="18"/>
      <c r="O34" s="3">
        <f t="shared" si="16"/>
        <v>-33.26996197718631</v>
      </c>
      <c r="P34" s="18"/>
      <c r="Q34" s="5">
        <v>0</v>
      </c>
      <c r="R34" s="18"/>
      <c r="S34" s="5" t="e">
        <f t="shared" si="17"/>
        <v>#DIV/0!</v>
      </c>
    </row>
    <row r="35" spans="1:19" ht="15.75">
      <c r="A35" s="10"/>
      <c r="B35" s="1"/>
      <c r="C35" s="1"/>
      <c r="D35" s="1"/>
      <c r="E35" s="4"/>
      <c r="F35" s="18"/>
      <c r="G35" s="2">
        <f t="shared" si="12"/>
        <v>-385.13513513513516</v>
      </c>
      <c r="H35" s="18"/>
      <c r="I35" s="2">
        <f t="shared" si="13"/>
        <v>60994.92110453649</v>
      </c>
      <c r="J35" s="18"/>
      <c r="K35" s="2">
        <f t="shared" si="14"/>
        <v>-525.2420091324201</v>
      </c>
      <c r="L35" s="18"/>
      <c r="M35" s="2">
        <f t="shared" si="15"/>
        <v>-1051.25</v>
      </c>
      <c r="N35" s="18"/>
      <c r="O35" s="3">
        <f t="shared" si="16"/>
        <v>-33.26996197718631</v>
      </c>
      <c r="P35" s="18"/>
      <c r="Q35" s="5">
        <v>0</v>
      </c>
      <c r="R35" s="18"/>
      <c r="S35" s="5" t="e">
        <f t="shared" si="17"/>
        <v>#DIV/0!</v>
      </c>
    </row>
    <row r="36" spans="1:19" ht="15.75">
      <c r="A36" s="10"/>
      <c r="B36" s="1"/>
      <c r="C36" s="1"/>
      <c r="D36" s="1"/>
      <c r="E36" s="4"/>
      <c r="F36" s="18"/>
      <c r="G36" s="2">
        <f t="shared" si="12"/>
        <v>-385.13513513513516</v>
      </c>
      <c r="H36" s="18"/>
      <c r="I36" s="2">
        <f t="shared" si="13"/>
        <v>60994.92110453649</v>
      </c>
      <c r="J36" s="18"/>
      <c r="K36" s="2">
        <f t="shared" si="14"/>
        <v>-525.2420091324201</v>
      </c>
      <c r="L36" s="18"/>
      <c r="M36" s="2">
        <f t="shared" si="15"/>
        <v>-1051.25</v>
      </c>
      <c r="N36" s="18"/>
      <c r="O36" s="3">
        <f t="shared" si="16"/>
        <v>-33.26996197718631</v>
      </c>
      <c r="P36" s="18"/>
      <c r="Q36" s="5">
        <v>0</v>
      </c>
      <c r="R36" s="18"/>
      <c r="S36" s="5" t="e">
        <f t="shared" si="17"/>
        <v>#DIV/0!</v>
      </c>
    </row>
    <row r="37" spans="1:19" ht="15.75">
      <c r="A37" s="10"/>
      <c r="B37" s="1"/>
      <c r="C37" s="1"/>
      <c r="D37" s="1"/>
      <c r="E37" s="4"/>
      <c r="F37" s="18"/>
      <c r="G37" s="2">
        <f t="shared" si="12"/>
        <v>-385.13513513513516</v>
      </c>
      <c r="H37" s="18"/>
      <c r="I37" s="2">
        <f t="shared" si="13"/>
        <v>60994.92110453649</v>
      </c>
      <c r="J37" s="18"/>
      <c r="K37" s="2">
        <f t="shared" si="14"/>
        <v>-525.2420091324201</v>
      </c>
      <c r="L37" s="18"/>
      <c r="M37" s="2">
        <f t="shared" si="15"/>
        <v>-1051.25</v>
      </c>
      <c r="N37" s="18"/>
      <c r="O37" s="3">
        <f t="shared" si="16"/>
        <v>-33.26996197718631</v>
      </c>
      <c r="P37" s="18"/>
      <c r="Q37" s="5">
        <v>0</v>
      </c>
      <c r="R37" s="18"/>
      <c r="S37" s="5" t="e">
        <f t="shared" si="17"/>
        <v>#DIV/0!</v>
      </c>
    </row>
    <row r="38" spans="1:19" ht="15.75">
      <c r="A38" s="10"/>
      <c r="B38" s="1"/>
      <c r="C38" s="1"/>
      <c r="D38" s="1"/>
      <c r="E38" s="4"/>
      <c r="F38" s="18"/>
      <c r="G38" s="2">
        <f t="shared" si="12"/>
        <v>-385.13513513513516</v>
      </c>
      <c r="H38" s="18"/>
      <c r="I38" s="2">
        <f t="shared" si="13"/>
        <v>60994.92110453649</v>
      </c>
      <c r="J38" s="18"/>
      <c r="K38" s="2">
        <f t="shared" si="14"/>
        <v>-525.2420091324201</v>
      </c>
      <c r="L38" s="18"/>
      <c r="M38" s="2">
        <f t="shared" si="15"/>
        <v>-1051.25</v>
      </c>
      <c r="N38" s="18"/>
      <c r="O38" s="3">
        <f t="shared" si="16"/>
        <v>-33.26996197718631</v>
      </c>
      <c r="P38" s="18"/>
      <c r="Q38" s="5">
        <v>0</v>
      </c>
      <c r="R38" s="18"/>
      <c r="S38" s="5" t="e">
        <f t="shared" si="17"/>
        <v>#DIV/0!</v>
      </c>
    </row>
    <row r="39" spans="1:19" ht="15.75">
      <c r="A39" s="10"/>
      <c r="B39" s="2"/>
      <c r="C39" s="2"/>
      <c r="D39" s="2"/>
      <c r="E39" s="5"/>
      <c r="F39" s="11"/>
      <c r="G39" s="2">
        <f>((SQRT(F39)-1.425)/0.0037)</f>
        <v>-385.13513513513516</v>
      </c>
      <c r="H39" s="11"/>
      <c r="I39" s="2">
        <f>(((100/(H39+0.24))-4.341)/0.00676)</f>
        <v>60994.92110453649</v>
      </c>
      <c r="J39" s="11"/>
      <c r="K39" s="2">
        <f>((SQRT(J39)-1.15028)/0.00219)</f>
        <v>-525.2420091324201</v>
      </c>
      <c r="L39" s="11"/>
      <c r="M39" s="2">
        <f>((SQRT(L39)-0.841)/0.0008)</f>
        <v>-1051.25</v>
      </c>
      <c r="N39" s="11"/>
      <c r="O39" s="3">
        <f>(((SQRT(N39)-0.35)/0.01052))</f>
        <v>-33.26996197718631</v>
      </c>
      <c r="P39" s="12"/>
      <c r="Q39" s="5">
        <v>0</v>
      </c>
      <c r="R39" s="12"/>
      <c r="S39" s="5" t="e">
        <f>(((1000/R39)-2.158)/0.006)</f>
        <v>#DIV/0!</v>
      </c>
    </row>
    <row r="40" spans="1:19" ht="15.75">
      <c r="A40" s="10"/>
      <c r="B40" s="2"/>
      <c r="C40" s="2"/>
      <c r="D40" s="2"/>
      <c r="E40" s="5"/>
      <c r="F40" s="11"/>
      <c r="G40" s="2">
        <f>((SQRT(F40)-1.425)/0.0037)</f>
        <v>-385.13513513513516</v>
      </c>
      <c r="H40" s="11"/>
      <c r="I40" s="2">
        <f>(((100/(H40+0.24))-4.341)/0.00676)</f>
        <v>60994.92110453649</v>
      </c>
      <c r="J40" s="11"/>
      <c r="K40" s="2">
        <f>((SQRT(J40)-1.15028)/0.00219)</f>
        <v>-525.2420091324201</v>
      </c>
      <c r="L40" s="11"/>
      <c r="M40" s="2">
        <f>((SQRT(L40)-0.841)/0.0008)</f>
        <v>-1051.25</v>
      </c>
      <c r="N40" s="11"/>
      <c r="O40" s="3">
        <f>(((SQRT(N40)-0.35)/0.01052))</f>
        <v>-33.26996197718631</v>
      </c>
      <c r="P40" s="12"/>
      <c r="Q40" s="5">
        <v>0</v>
      </c>
      <c r="R40" s="12"/>
      <c r="S40" s="5" t="e">
        <f>(((1000/R40)-2.158)/0.006)</f>
        <v>#DIV/0!</v>
      </c>
    </row>
    <row r="41" spans="1:19" ht="15.75">
      <c r="A41" s="10"/>
      <c r="B41" s="2"/>
      <c r="C41" s="2"/>
      <c r="D41" s="2"/>
      <c r="E41" s="5"/>
      <c r="F41" s="11"/>
      <c r="G41" s="2">
        <f>((SQRT(F41)-1.425)/0.0037)</f>
        <v>-385.13513513513516</v>
      </c>
      <c r="H41" s="11"/>
      <c r="I41" s="2">
        <f>(((100/(H41+0.24))-4.341)/0.00676)</f>
        <v>60994.92110453649</v>
      </c>
      <c r="J41" s="11"/>
      <c r="K41" s="2">
        <f>((SQRT(J41)-1.15028)/0.00219)</f>
        <v>-525.2420091324201</v>
      </c>
      <c r="L41" s="11"/>
      <c r="M41" s="2">
        <f>((SQRT(L41)-0.841)/0.0008)</f>
        <v>-1051.25</v>
      </c>
      <c r="N41" s="11"/>
      <c r="O41" s="3">
        <f>(((SQRT(N41)-0.35)/0.01052))</f>
        <v>-33.26996197718631</v>
      </c>
      <c r="P41" s="12"/>
      <c r="Q41" s="5">
        <v>0</v>
      </c>
      <c r="R41" s="12"/>
      <c r="S41" s="5" t="e">
        <f>(((1000/R41)-2.158)/0.006)</f>
        <v>#DIV/0!</v>
      </c>
    </row>
    <row r="42" spans="1:19" ht="15.75">
      <c r="A42" s="10" t="e">
        <f>RANK(E42,E4:E200,0)</f>
        <v>#DIV/0!</v>
      </c>
      <c r="B42" s="6"/>
      <c r="C42" s="6"/>
      <c r="D42" s="6"/>
      <c r="E42" s="5" t="e">
        <f>SUM(G42:S42)</f>
        <v>#DIV/0!</v>
      </c>
      <c r="F42" s="11"/>
      <c r="G42" s="2">
        <f>SUM(G30:G41)-MIN(G30:G41)</f>
        <v>-4236.486486486486</v>
      </c>
      <c r="H42" s="11"/>
      <c r="I42" s="2">
        <f>SUM(I30:I41)-MIN(I30:I41)</f>
        <v>670944.1321499015</v>
      </c>
      <c r="J42" s="11"/>
      <c r="K42" s="2">
        <f>SUM(K30:K41)-MIN(K30:K41)</f>
        <v>-5777.662100456621</v>
      </c>
      <c r="L42" s="11"/>
      <c r="M42" s="2">
        <f>SUM(M30:M41)-MIN(M30:M41)</f>
        <v>-11563.75</v>
      </c>
      <c r="N42" s="11"/>
      <c r="O42" s="2">
        <f>SUM(O30:O41)-MIN(O30:O41)</f>
        <v>-365.96958174904944</v>
      </c>
      <c r="P42" s="12"/>
      <c r="Q42" s="2">
        <f>SUM(Q30:Q40)-MIN(Q30:Q40)</f>
        <v>1688048.4361792053</v>
      </c>
      <c r="R42" s="12"/>
      <c r="S42" s="2" t="e">
        <f>SUM(S30:S41)-MIN(S30:S41)</f>
        <v>#DIV/0!</v>
      </c>
    </row>
    <row r="43" spans="1:19" ht="15.75">
      <c r="A43" s="10"/>
      <c r="B43" s="1"/>
      <c r="C43" s="1"/>
      <c r="D43" s="1"/>
      <c r="E43" s="4"/>
      <c r="F43" s="18"/>
      <c r="G43" s="2">
        <f aca="true" t="shared" si="18" ref="G43:G51">((SQRT(F43)-1.425)/0.0037)</f>
        <v>-385.13513513513516</v>
      </c>
      <c r="H43" s="18"/>
      <c r="I43" s="2">
        <f aca="true" t="shared" si="19" ref="I43:I51">(((100/(H43+0.24))-4.341)/0.00676)</f>
        <v>60994.92110453649</v>
      </c>
      <c r="J43" s="18"/>
      <c r="K43" s="2">
        <f aca="true" t="shared" si="20" ref="K43:K51">((SQRT(J43)-1.15028)/0.00219)</f>
        <v>-525.2420091324201</v>
      </c>
      <c r="L43" s="18"/>
      <c r="M43" s="2">
        <f aca="true" t="shared" si="21" ref="M43:M51">((SQRT(L43)-0.841)/0.0008)</f>
        <v>-1051.25</v>
      </c>
      <c r="N43" s="18"/>
      <c r="O43" s="3">
        <f aca="true" t="shared" si="22" ref="O43:O51">(((SQRT(N43)-0.35)/0.01052))</f>
        <v>-33.26996197718631</v>
      </c>
      <c r="P43" s="18"/>
      <c r="Q43" s="5">
        <f>(((400/(P43+0.14))-4.341)/0.00338)</f>
        <v>844024.2180896027</v>
      </c>
      <c r="R43" s="18"/>
      <c r="S43" s="5" t="e">
        <f aca="true" t="shared" si="23" ref="S43:S51">(((1000/R43)-2.158)/0.006)</f>
        <v>#DIV/0!</v>
      </c>
    </row>
    <row r="44" spans="1:19" ht="15.75">
      <c r="A44" s="10"/>
      <c r="B44" s="1"/>
      <c r="C44" s="1"/>
      <c r="D44" s="1"/>
      <c r="E44" s="4"/>
      <c r="F44" s="18"/>
      <c r="G44" s="2">
        <f t="shared" si="18"/>
        <v>-385.13513513513516</v>
      </c>
      <c r="H44" s="18"/>
      <c r="I44" s="2">
        <f t="shared" si="19"/>
        <v>60994.92110453649</v>
      </c>
      <c r="J44" s="18"/>
      <c r="K44" s="2">
        <f t="shared" si="20"/>
        <v>-525.2420091324201</v>
      </c>
      <c r="L44" s="18"/>
      <c r="M44" s="2">
        <f t="shared" si="21"/>
        <v>-1051.25</v>
      </c>
      <c r="N44" s="18"/>
      <c r="O44" s="3">
        <f t="shared" si="22"/>
        <v>-33.26996197718631</v>
      </c>
      <c r="P44" s="18"/>
      <c r="Q44" s="5">
        <f>(((400/(P44+0.14))-4.341)/0.00338)</f>
        <v>844024.2180896027</v>
      </c>
      <c r="R44" s="18"/>
      <c r="S44" s="5" t="e">
        <f t="shared" si="23"/>
        <v>#DIV/0!</v>
      </c>
    </row>
    <row r="45" spans="1:19" ht="15.75">
      <c r="A45" s="10"/>
      <c r="B45" s="1"/>
      <c r="C45" s="1"/>
      <c r="D45" s="1"/>
      <c r="E45" s="4"/>
      <c r="F45" s="18"/>
      <c r="G45" s="2">
        <f t="shared" si="18"/>
        <v>-385.13513513513516</v>
      </c>
      <c r="H45" s="18"/>
      <c r="I45" s="2">
        <f t="shared" si="19"/>
        <v>60994.92110453649</v>
      </c>
      <c r="J45" s="18"/>
      <c r="K45" s="2">
        <f t="shared" si="20"/>
        <v>-525.2420091324201</v>
      </c>
      <c r="L45" s="18"/>
      <c r="M45" s="2">
        <f t="shared" si="21"/>
        <v>-1051.25</v>
      </c>
      <c r="N45" s="18"/>
      <c r="O45" s="3">
        <f t="shared" si="22"/>
        <v>-33.26996197718631</v>
      </c>
      <c r="P45" s="18"/>
      <c r="Q45" s="5">
        <v>0</v>
      </c>
      <c r="R45" s="18"/>
      <c r="S45" s="5" t="e">
        <f t="shared" si="23"/>
        <v>#DIV/0!</v>
      </c>
    </row>
    <row r="46" spans="1:19" ht="15.75">
      <c r="A46" s="10"/>
      <c r="B46" s="1"/>
      <c r="C46" s="1"/>
      <c r="D46" s="1"/>
      <c r="E46" s="4"/>
      <c r="F46" s="18"/>
      <c r="G46" s="2">
        <f t="shared" si="18"/>
        <v>-385.13513513513516</v>
      </c>
      <c r="H46" s="18"/>
      <c r="I46" s="2">
        <f t="shared" si="19"/>
        <v>60994.92110453649</v>
      </c>
      <c r="J46" s="18"/>
      <c r="K46" s="2">
        <f t="shared" si="20"/>
        <v>-525.2420091324201</v>
      </c>
      <c r="L46" s="18"/>
      <c r="M46" s="2">
        <f t="shared" si="21"/>
        <v>-1051.25</v>
      </c>
      <c r="N46" s="18"/>
      <c r="O46" s="3">
        <f t="shared" si="22"/>
        <v>-33.26996197718631</v>
      </c>
      <c r="P46" s="18"/>
      <c r="Q46" s="5">
        <v>0</v>
      </c>
      <c r="R46" s="18"/>
      <c r="S46" s="5" t="e">
        <f t="shared" si="23"/>
        <v>#DIV/0!</v>
      </c>
    </row>
    <row r="47" spans="1:19" ht="15.75">
      <c r="A47" s="10"/>
      <c r="B47" s="1"/>
      <c r="C47" s="1"/>
      <c r="D47" s="1"/>
      <c r="E47" s="4"/>
      <c r="F47" s="18"/>
      <c r="G47" s="2">
        <f t="shared" si="18"/>
        <v>-385.13513513513516</v>
      </c>
      <c r="H47" s="18"/>
      <c r="I47" s="2">
        <f t="shared" si="19"/>
        <v>60994.92110453649</v>
      </c>
      <c r="J47" s="18"/>
      <c r="K47" s="2">
        <f t="shared" si="20"/>
        <v>-525.2420091324201</v>
      </c>
      <c r="L47" s="18"/>
      <c r="M47" s="2">
        <f t="shared" si="21"/>
        <v>-1051.25</v>
      </c>
      <c r="N47" s="18"/>
      <c r="O47" s="3">
        <f t="shared" si="22"/>
        <v>-33.26996197718631</v>
      </c>
      <c r="P47" s="18"/>
      <c r="Q47" s="5">
        <v>0</v>
      </c>
      <c r="R47" s="18"/>
      <c r="S47" s="5" t="e">
        <f t="shared" si="23"/>
        <v>#DIV/0!</v>
      </c>
    </row>
    <row r="48" spans="1:19" ht="15.75">
      <c r="A48" s="10"/>
      <c r="B48" s="1"/>
      <c r="C48" s="1"/>
      <c r="D48" s="1"/>
      <c r="E48" s="4"/>
      <c r="F48" s="18"/>
      <c r="G48" s="2">
        <f t="shared" si="18"/>
        <v>-385.13513513513516</v>
      </c>
      <c r="H48" s="18"/>
      <c r="I48" s="2">
        <f t="shared" si="19"/>
        <v>60994.92110453649</v>
      </c>
      <c r="J48" s="18"/>
      <c r="K48" s="2">
        <f t="shared" si="20"/>
        <v>-525.2420091324201</v>
      </c>
      <c r="L48" s="18"/>
      <c r="M48" s="2">
        <f t="shared" si="21"/>
        <v>-1051.25</v>
      </c>
      <c r="N48" s="18"/>
      <c r="O48" s="3">
        <f t="shared" si="22"/>
        <v>-33.26996197718631</v>
      </c>
      <c r="P48" s="18"/>
      <c r="Q48" s="5">
        <v>0</v>
      </c>
      <c r="R48" s="18"/>
      <c r="S48" s="5" t="e">
        <f t="shared" si="23"/>
        <v>#DIV/0!</v>
      </c>
    </row>
    <row r="49" spans="1:19" ht="15.75">
      <c r="A49" s="10"/>
      <c r="B49" s="1"/>
      <c r="C49" s="1"/>
      <c r="D49" s="1"/>
      <c r="E49" s="4"/>
      <c r="F49" s="18"/>
      <c r="G49" s="2">
        <f t="shared" si="18"/>
        <v>-385.13513513513516</v>
      </c>
      <c r="H49" s="18"/>
      <c r="I49" s="2">
        <f t="shared" si="19"/>
        <v>60994.92110453649</v>
      </c>
      <c r="J49" s="18"/>
      <c r="K49" s="2">
        <f t="shared" si="20"/>
        <v>-525.2420091324201</v>
      </c>
      <c r="L49" s="18"/>
      <c r="M49" s="2">
        <f t="shared" si="21"/>
        <v>-1051.25</v>
      </c>
      <c r="N49" s="18"/>
      <c r="O49" s="3">
        <f t="shared" si="22"/>
        <v>-33.26996197718631</v>
      </c>
      <c r="P49" s="18"/>
      <c r="Q49" s="5">
        <v>0</v>
      </c>
      <c r="R49" s="18"/>
      <c r="S49" s="5" t="e">
        <f t="shared" si="23"/>
        <v>#DIV/0!</v>
      </c>
    </row>
    <row r="50" spans="1:19" ht="15.75">
      <c r="A50" s="10"/>
      <c r="B50" s="1"/>
      <c r="C50" s="1"/>
      <c r="D50" s="1"/>
      <c r="E50" s="4"/>
      <c r="F50" s="18"/>
      <c r="G50" s="2">
        <f t="shared" si="18"/>
        <v>-385.13513513513516</v>
      </c>
      <c r="H50" s="18"/>
      <c r="I50" s="2">
        <f t="shared" si="19"/>
        <v>60994.92110453649</v>
      </c>
      <c r="J50" s="18"/>
      <c r="K50" s="2">
        <f t="shared" si="20"/>
        <v>-525.2420091324201</v>
      </c>
      <c r="L50" s="18"/>
      <c r="M50" s="2">
        <f t="shared" si="21"/>
        <v>-1051.25</v>
      </c>
      <c r="N50" s="18"/>
      <c r="O50" s="3">
        <f t="shared" si="22"/>
        <v>-33.26996197718631</v>
      </c>
      <c r="P50" s="18"/>
      <c r="Q50" s="5">
        <v>0</v>
      </c>
      <c r="R50" s="18"/>
      <c r="S50" s="5" t="e">
        <f t="shared" si="23"/>
        <v>#DIV/0!</v>
      </c>
    </row>
    <row r="51" spans="1:19" ht="15.75">
      <c r="A51" s="10"/>
      <c r="B51" s="1"/>
      <c r="C51" s="1"/>
      <c r="D51" s="1"/>
      <c r="E51" s="4"/>
      <c r="F51" s="18"/>
      <c r="G51" s="2">
        <f t="shared" si="18"/>
        <v>-385.13513513513516</v>
      </c>
      <c r="H51" s="18"/>
      <c r="I51" s="2">
        <f t="shared" si="19"/>
        <v>60994.92110453649</v>
      </c>
      <c r="J51" s="18"/>
      <c r="K51" s="2">
        <f t="shared" si="20"/>
        <v>-525.2420091324201</v>
      </c>
      <c r="L51" s="18"/>
      <c r="M51" s="2">
        <f t="shared" si="21"/>
        <v>-1051.25</v>
      </c>
      <c r="N51" s="18"/>
      <c r="O51" s="3">
        <f t="shared" si="22"/>
        <v>-33.26996197718631</v>
      </c>
      <c r="P51" s="18"/>
      <c r="Q51" s="5">
        <v>0</v>
      </c>
      <c r="R51" s="18"/>
      <c r="S51" s="5" t="e">
        <f t="shared" si="23"/>
        <v>#DIV/0!</v>
      </c>
    </row>
    <row r="52" spans="1:19" ht="15.75">
      <c r="A52" s="10"/>
      <c r="B52" s="2"/>
      <c r="C52" s="2"/>
      <c r="D52" s="2"/>
      <c r="E52" s="5"/>
      <c r="F52" s="11"/>
      <c r="G52" s="2">
        <f>((SQRT(F52)-1.425)/0.0037)</f>
        <v>-385.13513513513516</v>
      </c>
      <c r="H52" s="11"/>
      <c r="I52" s="2">
        <f>(((100/(H52+0.24))-4.341)/0.00676)</f>
        <v>60994.92110453649</v>
      </c>
      <c r="J52" s="11"/>
      <c r="K52" s="2">
        <f>((SQRT(J52)-1.15028)/0.00219)</f>
        <v>-525.2420091324201</v>
      </c>
      <c r="L52" s="11"/>
      <c r="M52" s="2">
        <f>((SQRT(L52)-0.841)/0.0008)</f>
        <v>-1051.25</v>
      </c>
      <c r="N52" s="11"/>
      <c r="O52" s="3">
        <f>(((SQRT(N52)-0.35)/0.01052))</f>
        <v>-33.26996197718631</v>
      </c>
      <c r="P52" s="12"/>
      <c r="Q52" s="5">
        <v>0</v>
      </c>
      <c r="R52" s="12"/>
      <c r="S52" s="5" t="e">
        <f>(((1000/R52)-2.158)/0.006)</f>
        <v>#DIV/0!</v>
      </c>
    </row>
    <row r="53" spans="1:19" ht="15.75">
      <c r="A53" s="10"/>
      <c r="B53" s="2"/>
      <c r="C53" s="2"/>
      <c r="D53" s="2"/>
      <c r="E53" s="5"/>
      <c r="F53" s="11"/>
      <c r="G53" s="2">
        <f>((SQRT(F53)-1.425)/0.0037)</f>
        <v>-385.13513513513516</v>
      </c>
      <c r="H53" s="11"/>
      <c r="I53" s="2">
        <f>(((100/(H53+0.24))-4.341)/0.00676)</f>
        <v>60994.92110453649</v>
      </c>
      <c r="J53" s="11"/>
      <c r="K53" s="2">
        <f>((SQRT(J53)-1.15028)/0.00219)</f>
        <v>-525.2420091324201</v>
      </c>
      <c r="L53" s="11"/>
      <c r="M53" s="2">
        <f>((SQRT(L53)-0.841)/0.0008)</f>
        <v>-1051.25</v>
      </c>
      <c r="N53" s="11"/>
      <c r="O53" s="3">
        <f>(((SQRT(N53)-0.35)/0.01052))</f>
        <v>-33.26996197718631</v>
      </c>
      <c r="P53" s="12"/>
      <c r="Q53" s="5">
        <v>0</v>
      </c>
      <c r="R53" s="12"/>
      <c r="S53" s="5" t="e">
        <f>(((1000/R53)-2.158)/0.006)</f>
        <v>#DIV/0!</v>
      </c>
    </row>
    <row r="54" spans="1:19" ht="15.75">
      <c r="A54" s="10"/>
      <c r="B54" s="2"/>
      <c r="C54" s="2"/>
      <c r="D54" s="2"/>
      <c r="E54" s="5"/>
      <c r="F54" s="11"/>
      <c r="G54" s="2">
        <f>((SQRT(F54)-1.425)/0.0037)</f>
        <v>-385.13513513513516</v>
      </c>
      <c r="H54" s="11"/>
      <c r="I54" s="2">
        <f>(((100/(H54+0.24))-4.341)/0.00676)</f>
        <v>60994.92110453649</v>
      </c>
      <c r="J54" s="11"/>
      <c r="K54" s="2">
        <f>((SQRT(J54)-1.15028)/0.00219)</f>
        <v>-525.2420091324201</v>
      </c>
      <c r="L54" s="11"/>
      <c r="M54" s="2">
        <f>((SQRT(L54)-0.841)/0.0008)</f>
        <v>-1051.25</v>
      </c>
      <c r="N54" s="11"/>
      <c r="O54" s="3">
        <f>(((SQRT(N54)-0.35)/0.01052))</f>
        <v>-33.26996197718631</v>
      </c>
      <c r="P54" s="12"/>
      <c r="Q54" s="5">
        <v>0</v>
      </c>
      <c r="R54" s="12"/>
      <c r="S54" s="5" t="e">
        <f>(((1000/R54)-2.158)/0.006)</f>
        <v>#DIV/0!</v>
      </c>
    </row>
    <row r="55" spans="1:19" ht="15.75">
      <c r="A55" s="10" t="e">
        <f>RANK(E55,E4:E200,0)</f>
        <v>#DIV/0!</v>
      </c>
      <c r="B55" s="6"/>
      <c r="C55" s="6"/>
      <c r="D55" s="6"/>
      <c r="E55" s="5" t="e">
        <f>SUM(G55:S55)</f>
        <v>#DIV/0!</v>
      </c>
      <c r="F55" s="11"/>
      <c r="G55" s="2">
        <f>SUM(G43:G54)-MIN(G43:G54)</f>
        <v>-4236.486486486486</v>
      </c>
      <c r="H55" s="11"/>
      <c r="I55" s="2">
        <f>SUM(I43:I54)-MIN(I43:I54)</f>
        <v>670944.1321499015</v>
      </c>
      <c r="J55" s="11"/>
      <c r="K55" s="2">
        <f>SUM(K43:K54)-MIN(K43:K54)</f>
        <v>-5777.662100456621</v>
      </c>
      <c r="L55" s="11"/>
      <c r="M55" s="2">
        <f>SUM(M43:M54)-MIN(M43:M54)</f>
        <v>-11563.75</v>
      </c>
      <c r="N55" s="11"/>
      <c r="O55" s="2">
        <f>SUM(O43:O54)-MIN(O43:O54)</f>
        <v>-365.96958174904944</v>
      </c>
      <c r="P55" s="12"/>
      <c r="Q55" s="2">
        <f>SUM(Q43:Q53)-MIN(Q43:Q53)</f>
        <v>1688048.4361792053</v>
      </c>
      <c r="R55" s="12"/>
      <c r="S55" s="2" t="e">
        <f>SUM(S43:S54)-MIN(S43:S54)</f>
        <v>#DIV/0!</v>
      </c>
    </row>
    <row r="56" spans="1:19" ht="15.75">
      <c r="A56" s="10"/>
      <c r="B56" s="1"/>
      <c r="C56" s="1"/>
      <c r="D56" s="1"/>
      <c r="E56" s="4"/>
      <c r="F56" s="18"/>
      <c r="G56" s="2">
        <f aca="true" t="shared" si="24" ref="G56:G64">((SQRT(F56)-1.425)/0.0037)</f>
        <v>-385.13513513513516</v>
      </c>
      <c r="H56" s="18"/>
      <c r="I56" s="2">
        <f aca="true" t="shared" si="25" ref="I56:I64">(((100/(H56+0.24))-4.341)/0.00676)</f>
        <v>60994.92110453649</v>
      </c>
      <c r="J56" s="18"/>
      <c r="K56" s="2">
        <f aca="true" t="shared" si="26" ref="K56:K64">((SQRT(J56)-1.15028)/0.00219)</f>
        <v>-525.2420091324201</v>
      </c>
      <c r="L56" s="18"/>
      <c r="M56" s="2">
        <f aca="true" t="shared" si="27" ref="M56:M64">((SQRT(L56)-0.841)/0.0008)</f>
        <v>-1051.25</v>
      </c>
      <c r="N56" s="18"/>
      <c r="O56" s="3">
        <f aca="true" t="shared" si="28" ref="O56:O64">(((SQRT(N56)-0.35)/0.01052))</f>
        <v>-33.26996197718631</v>
      </c>
      <c r="P56" s="18"/>
      <c r="Q56" s="5">
        <f>(((400/(P56+0.14))-4.341)/0.00338)</f>
        <v>844024.2180896027</v>
      </c>
      <c r="R56" s="18"/>
      <c r="S56" s="5" t="e">
        <f aca="true" t="shared" si="29" ref="S56:S64">(((1000/R56)-2.158)/0.006)</f>
        <v>#DIV/0!</v>
      </c>
    </row>
    <row r="57" spans="1:19" ht="15.75">
      <c r="A57" s="10"/>
      <c r="B57" s="1"/>
      <c r="C57" s="1"/>
      <c r="D57" s="1"/>
      <c r="E57" s="4"/>
      <c r="F57" s="18"/>
      <c r="G57" s="2">
        <f t="shared" si="24"/>
        <v>-385.13513513513516</v>
      </c>
      <c r="H57" s="18"/>
      <c r="I57" s="2">
        <f t="shared" si="25"/>
        <v>60994.92110453649</v>
      </c>
      <c r="J57" s="18"/>
      <c r="K57" s="2">
        <f t="shared" si="26"/>
        <v>-525.2420091324201</v>
      </c>
      <c r="L57" s="18"/>
      <c r="M57" s="2">
        <f t="shared" si="27"/>
        <v>-1051.25</v>
      </c>
      <c r="N57" s="18"/>
      <c r="O57" s="3">
        <f t="shared" si="28"/>
        <v>-33.26996197718631</v>
      </c>
      <c r="P57" s="18"/>
      <c r="Q57" s="5">
        <f>(((400/(P57+0.14))-4.341)/0.00338)</f>
        <v>844024.2180896027</v>
      </c>
      <c r="R57" s="18"/>
      <c r="S57" s="5" t="e">
        <f t="shared" si="29"/>
        <v>#DIV/0!</v>
      </c>
    </row>
    <row r="58" spans="1:19" ht="15.75">
      <c r="A58" s="10"/>
      <c r="B58" s="1"/>
      <c r="C58" s="1"/>
      <c r="D58" s="1"/>
      <c r="E58" s="4"/>
      <c r="F58" s="18"/>
      <c r="G58" s="2">
        <f t="shared" si="24"/>
        <v>-385.13513513513516</v>
      </c>
      <c r="H58" s="18"/>
      <c r="I58" s="2">
        <f t="shared" si="25"/>
        <v>60994.92110453649</v>
      </c>
      <c r="J58" s="18"/>
      <c r="K58" s="2">
        <f t="shared" si="26"/>
        <v>-525.2420091324201</v>
      </c>
      <c r="L58" s="18"/>
      <c r="M58" s="2">
        <f t="shared" si="27"/>
        <v>-1051.25</v>
      </c>
      <c r="N58" s="18"/>
      <c r="O58" s="3">
        <f t="shared" si="28"/>
        <v>-33.26996197718631</v>
      </c>
      <c r="P58" s="18"/>
      <c r="Q58" s="5">
        <v>0</v>
      </c>
      <c r="R58" s="18"/>
      <c r="S58" s="5" t="e">
        <f t="shared" si="29"/>
        <v>#DIV/0!</v>
      </c>
    </row>
    <row r="59" spans="1:19" ht="15.75">
      <c r="A59" s="10"/>
      <c r="B59" s="1"/>
      <c r="C59" s="1"/>
      <c r="D59" s="1"/>
      <c r="E59" s="4"/>
      <c r="F59" s="18"/>
      <c r="G59" s="2">
        <f t="shared" si="24"/>
        <v>-385.13513513513516</v>
      </c>
      <c r="H59" s="18"/>
      <c r="I59" s="2">
        <f t="shared" si="25"/>
        <v>60994.92110453649</v>
      </c>
      <c r="J59" s="18"/>
      <c r="K59" s="2">
        <f t="shared" si="26"/>
        <v>-525.2420091324201</v>
      </c>
      <c r="L59" s="18"/>
      <c r="M59" s="2">
        <f t="shared" si="27"/>
        <v>-1051.25</v>
      </c>
      <c r="N59" s="18"/>
      <c r="O59" s="3">
        <f t="shared" si="28"/>
        <v>-33.26996197718631</v>
      </c>
      <c r="P59" s="18"/>
      <c r="Q59" s="5">
        <v>0</v>
      </c>
      <c r="R59" s="18"/>
      <c r="S59" s="5" t="e">
        <f t="shared" si="29"/>
        <v>#DIV/0!</v>
      </c>
    </row>
    <row r="60" spans="1:19" ht="15.75">
      <c r="A60" s="10"/>
      <c r="B60" s="1"/>
      <c r="C60" s="1"/>
      <c r="D60" s="1"/>
      <c r="E60" s="4"/>
      <c r="F60" s="18"/>
      <c r="G60" s="2">
        <f t="shared" si="24"/>
        <v>-385.13513513513516</v>
      </c>
      <c r="H60" s="18"/>
      <c r="I60" s="2">
        <f t="shared" si="25"/>
        <v>60994.92110453649</v>
      </c>
      <c r="J60" s="18"/>
      <c r="K60" s="2">
        <f t="shared" si="26"/>
        <v>-525.2420091324201</v>
      </c>
      <c r="L60" s="18"/>
      <c r="M60" s="2">
        <f t="shared" si="27"/>
        <v>-1051.25</v>
      </c>
      <c r="N60" s="18"/>
      <c r="O60" s="3">
        <f t="shared" si="28"/>
        <v>-33.26996197718631</v>
      </c>
      <c r="P60" s="18"/>
      <c r="Q60" s="5">
        <v>0</v>
      </c>
      <c r="R60" s="18"/>
      <c r="S60" s="5" t="e">
        <f t="shared" si="29"/>
        <v>#DIV/0!</v>
      </c>
    </row>
    <row r="61" spans="1:19" ht="15.75">
      <c r="A61" s="10"/>
      <c r="B61" s="1"/>
      <c r="C61" s="1"/>
      <c r="D61" s="1"/>
      <c r="E61" s="4"/>
      <c r="F61" s="18"/>
      <c r="G61" s="2">
        <f t="shared" si="24"/>
        <v>-385.13513513513516</v>
      </c>
      <c r="H61" s="18"/>
      <c r="I61" s="2">
        <f t="shared" si="25"/>
        <v>60994.92110453649</v>
      </c>
      <c r="J61" s="18"/>
      <c r="K61" s="2">
        <f t="shared" si="26"/>
        <v>-525.2420091324201</v>
      </c>
      <c r="L61" s="18"/>
      <c r="M61" s="2">
        <f t="shared" si="27"/>
        <v>-1051.25</v>
      </c>
      <c r="N61" s="18"/>
      <c r="O61" s="3">
        <f t="shared" si="28"/>
        <v>-33.26996197718631</v>
      </c>
      <c r="P61" s="18"/>
      <c r="Q61" s="5">
        <v>0</v>
      </c>
      <c r="R61" s="18"/>
      <c r="S61" s="5" t="e">
        <f t="shared" si="29"/>
        <v>#DIV/0!</v>
      </c>
    </row>
    <row r="62" spans="1:19" ht="15.75">
      <c r="A62" s="10"/>
      <c r="B62" s="1"/>
      <c r="C62" s="1"/>
      <c r="D62" s="1"/>
      <c r="E62" s="4"/>
      <c r="F62" s="18"/>
      <c r="G62" s="2">
        <f t="shared" si="24"/>
        <v>-385.13513513513516</v>
      </c>
      <c r="H62" s="18"/>
      <c r="I62" s="2">
        <f t="shared" si="25"/>
        <v>60994.92110453649</v>
      </c>
      <c r="J62" s="18"/>
      <c r="K62" s="2">
        <f t="shared" si="26"/>
        <v>-525.2420091324201</v>
      </c>
      <c r="L62" s="18"/>
      <c r="M62" s="2">
        <f t="shared" si="27"/>
        <v>-1051.25</v>
      </c>
      <c r="N62" s="18"/>
      <c r="O62" s="3">
        <f t="shared" si="28"/>
        <v>-33.26996197718631</v>
      </c>
      <c r="P62" s="18"/>
      <c r="Q62" s="5">
        <v>0</v>
      </c>
      <c r="R62" s="18"/>
      <c r="S62" s="5" t="e">
        <f t="shared" si="29"/>
        <v>#DIV/0!</v>
      </c>
    </row>
    <row r="63" spans="1:19" ht="15.75">
      <c r="A63" s="10"/>
      <c r="B63" s="1"/>
      <c r="C63" s="1"/>
      <c r="D63" s="1"/>
      <c r="E63" s="4"/>
      <c r="F63" s="18"/>
      <c r="G63" s="2">
        <f t="shared" si="24"/>
        <v>-385.13513513513516</v>
      </c>
      <c r="H63" s="18"/>
      <c r="I63" s="2">
        <f t="shared" si="25"/>
        <v>60994.92110453649</v>
      </c>
      <c r="J63" s="18"/>
      <c r="K63" s="2">
        <f t="shared" si="26"/>
        <v>-525.2420091324201</v>
      </c>
      <c r="L63" s="18"/>
      <c r="M63" s="2">
        <f t="shared" si="27"/>
        <v>-1051.25</v>
      </c>
      <c r="N63" s="18"/>
      <c r="O63" s="3">
        <f t="shared" si="28"/>
        <v>-33.26996197718631</v>
      </c>
      <c r="P63" s="18"/>
      <c r="Q63" s="5">
        <v>0</v>
      </c>
      <c r="R63" s="18"/>
      <c r="S63" s="5" t="e">
        <f t="shared" si="29"/>
        <v>#DIV/0!</v>
      </c>
    </row>
    <row r="64" spans="1:19" ht="15.75">
      <c r="A64" s="10"/>
      <c r="B64" s="1"/>
      <c r="C64" s="1"/>
      <c r="D64" s="1"/>
      <c r="E64" s="4"/>
      <c r="F64" s="18"/>
      <c r="G64" s="2">
        <f t="shared" si="24"/>
        <v>-385.13513513513516</v>
      </c>
      <c r="H64" s="18"/>
      <c r="I64" s="2">
        <f t="shared" si="25"/>
        <v>60994.92110453649</v>
      </c>
      <c r="J64" s="18"/>
      <c r="K64" s="2">
        <f t="shared" si="26"/>
        <v>-525.2420091324201</v>
      </c>
      <c r="L64" s="18"/>
      <c r="M64" s="2">
        <f t="shared" si="27"/>
        <v>-1051.25</v>
      </c>
      <c r="N64" s="18"/>
      <c r="O64" s="3">
        <f t="shared" si="28"/>
        <v>-33.26996197718631</v>
      </c>
      <c r="P64" s="18"/>
      <c r="Q64" s="5">
        <v>0</v>
      </c>
      <c r="R64" s="18"/>
      <c r="S64" s="5" t="e">
        <f t="shared" si="29"/>
        <v>#DIV/0!</v>
      </c>
    </row>
    <row r="65" spans="1:19" ht="15.75">
      <c r="A65" s="10"/>
      <c r="B65" s="2"/>
      <c r="C65" s="2"/>
      <c r="D65" s="2"/>
      <c r="E65" s="5"/>
      <c r="F65" s="11"/>
      <c r="G65" s="2">
        <f>((SQRT(F65)-1.425)/0.0037)</f>
        <v>-385.13513513513516</v>
      </c>
      <c r="H65" s="11"/>
      <c r="I65" s="2">
        <f>(((100/(H65+0.24))-4.341)/0.00676)</f>
        <v>60994.92110453649</v>
      </c>
      <c r="J65" s="11"/>
      <c r="K65" s="2">
        <f>((SQRT(J65)-1.15028)/0.00219)</f>
        <v>-525.2420091324201</v>
      </c>
      <c r="L65" s="11"/>
      <c r="M65" s="2">
        <f>((SQRT(L65)-0.841)/0.0008)</f>
        <v>-1051.25</v>
      </c>
      <c r="N65" s="11"/>
      <c r="O65" s="3">
        <f>(((SQRT(N65)-0.35)/0.01052))</f>
        <v>-33.26996197718631</v>
      </c>
      <c r="P65" s="12"/>
      <c r="Q65" s="5">
        <v>0</v>
      </c>
      <c r="R65" s="12"/>
      <c r="S65" s="5" t="e">
        <f>(((1000/R65)-2.158)/0.006)</f>
        <v>#DIV/0!</v>
      </c>
    </row>
    <row r="66" spans="1:19" ht="15.75">
      <c r="A66" s="10"/>
      <c r="B66" s="2"/>
      <c r="C66" s="2"/>
      <c r="D66" s="2"/>
      <c r="E66" s="5"/>
      <c r="F66" s="11"/>
      <c r="G66" s="2">
        <f>((SQRT(F66)-1.425)/0.0037)</f>
        <v>-385.13513513513516</v>
      </c>
      <c r="H66" s="11"/>
      <c r="I66" s="2">
        <f>(((100/(H66+0.24))-4.341)/0.00676)</f>
        <v>60994.92110453649</v>
      </c>
      <c r="J66" s="11"/>
      <c r="K66" s="2">
        <f>((SQRT(J66)-1.15028)/0.00219)</f>
        <v>-525.2420091324201</v>
      </c>
      <c r="L66" s="11"/>
      <c r="M66" s="2">
        <f>((SQRT(L66)-0.841)/0.0008)</f>
        <v>-1051.25</v>
      </c>
      <c r="N66" s="11"/>
      <c r="O66" s="3">
        <f>(((SQRT(N66)-0.35)/0.01052))</f>
        <v>-33.26996197718631</v>
      </c>
      <c r="P66" s="12"/>
      <c r="Q66" s="5">
        <v>0</v>
      </c>
      <c r="R66" s="12"/>
      <c r="S66" s="5" t="e">
        <f>(((1000/R66)-2.158)/0.006)</f>
        <v>#DIV/0!</v>
      </c>
    </row>
    <row r="67" spans="1:19" ht="15.75">
      <c r="A67" s="10"/>
      <c r="B67" s="2"/>
      <c r="C67" s="2"/>
      <c r="D67" s="2"/>
      <c r="E67" s="5"/>
      <c r="F67" s="11"/>
      <c r="G67" s="2">
        <f>((SQRT(F67)-1.425)/0.0037)</f>
        <v>-385.13513513513516</v>
      </c>
      <c r="H67" s="11"/>
      <c r="I67" s="2">
        <f>(((100/(H67+0.24))-4.341)/0.00676)</f>
        <v>60994.92110453649</v>
      </c>
      <c r="J67" s="11"/>
      <c r="K67" s="2">
        <f>((SQRT(J67)-1.15028)/0.00219)</f>
        <v>-525.2420091324201</v>
      </c>
      <c r="L67" s="11"/>
      <c r="M67" s="2">
        <f>((SQRT(L67)-0.841)/0.0008)</f>
        <v>-1051.25</v>
      </c>
      <c r="N67" s="11"/>
      <c r="O67" s="3">
        <f>(((SQRT(N67)-0.35)/0.01052))</f>
        <v>-33.26996197718631</v>
      </c>
      <c r="P67" s="12"/>
      <c r="Q67" s="5">
        <v>0</v>
      </c>
      <c r="R67" s="12"/>
      <c r="S67" s="5" t="e">
        <f>(((1000/R67)-2.158)/0.006)</f>
        <v>#DIV/0!</v>
      </c>
    </row>
    <row r="68" spans="1:19" ht="15.75">
      <c r="A68" s="10" t="e">
        <f>RANK(E68,E4:E200,0)</f>
        <v>#DIV/0!</v>
      </c>
      <c r="B68" s="6"/>
      <c r="C68" s="6"/>
      <c r="D68" s="6"/>
      <c r="E68" s="5" t="e">
        <f>SUM(G68:S68)</f>
        <v>#DIV/0!</v>
      </c>
      <c r="F68" s="11"/>
      <c r="G68" s="2">
        <f>SUM(G56:G67)-MIN(G56:G67)</f>
        <v>-4236.486486486486</v>
      </c>
      <c r="H68" s="11"/>
      <c r="I68" s="2">
        <f>SUM(I56:I67)-MIN(I56:I67)</f>
        <v>670944.1321499015</v>
      </c>
      <c r="J68" s="11"/>
      <c r="K68" s="2">
        <f>SUM(K56:K67)-MIN(K56:K67)</f>
        <v>-5777.662100456621</v>
      </c>
      <c r="L68" s="11"/>
      <c r="M68" s="2">
        <f>SUM(M56:M67)-MIN(M56:M67)</f>
        <v>-11563.75</v>
      </c>
      <c r="N68" s="11"/>
      <c r="O68" s="2">
        <f>SUM(O56:O67)-MIN(O56:O67)</f>
        <v>-365.96958174904944</v>
      </c>
      <c r="P68" s="12"/>
      <c r="Q68" s="2">
        <f>SUM(Q56:Q66)-MIN(Q56:Q66)</f>
        <v>1688048.4361792053</v>
      </c>
      <c r="R68" s="12"/>
      <c r="S68" s="2" t="e">
        <f>SUM(S56:S67)-MIN(S56:S67)</f>
        <v>#DIV/0!</v>
      </c>
    </row>
    <row r="69" spans="1:19" ht="15.75">
      <c r="A69" s="10"/>
      <c r="B69" s="1"/>
      <c r="C69" s="1"/>
      <c r="D69" s="1"/>
      <c r="E69" s="4"/>
      <c r="F69" s="18"/>
      <c r="G69" s="2">
        <f aca="true" t="shared" si="30" ref="G69:G77">((SQRT(F69)-1.425)/0.0037)</f>
        <v>-385.13513513513516</v>
      </c>
      <c r="H69" s="18"/>
      <c r="I69" s="2">
        <f aca="true" t="shared" si="31" ref="I69:I77">(((100/(H69+0.24))-4.341)/0.00676)</f>
        <v>60994.92110453649</v>
      </c>
      <c r="J69" s="18"/>
      <c r="K69" s="2">
        <f aca="true" t="shared" si="32" ref="K69:K77">((SQRT(J69)-1.15028)/0.00219)</f>
        <v>-525.2420091324201</v>
      </c>
      <c r="L69" s="18"/>
      <c r="M69" s="2">
        <f aca="true" t="shared" si="33" ref="M69:M77">((SQRT(L69)-0.841)/0.0008)</f>
        <v>-1051.25</v>
      </c>
      <c r="N69" s="18"/>
      <c r="O69" s="3">
        <f aca="true" t="shared" si="34" ref="O69:O77">(((SQRT(N69)-0.35)/0.01052))</f>
        <v>-33.26996197718631</v>
      </c>
      <c r="P69" s="18"/>
      <c r="Q69" s="5">
        <f>(((400/(P69+0.14))-4.341)/0.00338)</f>
        <v>844024.2180896027</v>
      </c>
      <c r="R69" s="18"/>
      <c r="S69" s="5" t="e">
        <f aca="true" t="shared" si="35" ref="S69:S77">(((1000/R69)-2.158)/0.006)</f>
        <v>#DIV/0!</v>
      </c>
    </row>
    <row r="70" spans="1:19" ht="15.75">
      <c r="A70" s="10"/>
      <c r="B70" s="1"/>
      <c r="C70" s="1"/>
      <c r="D70" s="1"/>
      <c r="E70" s="4"/>
      <c r="F70" s="18"/>
      <c r="G70" s="2">
        <f t="shared" si="30"/>
        <v>-385.13513513513516</v>
      </c>
      <c r="H70" s="18"/>
      <c r="I70" s="2">
        <f t="shared" si="31"/>
        <v>60994.92110453649</v>
      </c>
      <c r="J70" s="18"/>
      <c r="K70" s="2">
        <f t="shared" si="32"/>
        <v>-525.2420091324201</v>
      </c>
      <c r="L70" s="18"/>
      <c r="M70" s="2">
        <f t="shared" si="33"/>
        <v>-1051.25</v>
      </c>
      <c r="N70" s="18"/>
      <c r="O70" s="3">
        <f t="shared" si="34"/>
        <v>-33.26996197718631</v>
      </c>
      <c r="P70" s="18"/>
      <c r="Q70" s="5">
        <f>(((400/(P70+0.14))-4.341)/0.00338)</f>
        <v>844024.2180896027</v>
      </c>
      <c r="R70" s="18"/>
      <c r="S70" s="5" t="e">
        <f t="shared" si="35"/>
        <v>#DIV/0!</v>
      </c>
    </row>
    <row r="71" spans="1:19" ht="15.75">
      <c r="A71" s="10"/>
      <c r="B71" s="1"/>
      <c r="C71" s="1"/>
      <c r="D71" s="1"/>
      <c r="E71" s="4"/>
      <c r="F71" s="18"/>
      <c r="G71" s="2">
        <f t="shared" si="30"/>
        <v>-385.13513513513516</v>
      </c>
      <c r="H71" s="18"/>
      <c r="I71" s="2">
        <f t="shared" si="31"/>
        <v>60994.92110453649</v>
      </c>
      <c r="J71" s="18"/>
      <c r="K71" s="2">
        <f t="shared" si="32"/>
        <v>-525.2420091324201</v>
      </c>
      <c r="L71" s="18"/>
      <c r="M71" s="2">
        <f t="shared" si="33"/>
        <v>-1051.25</v>
      </c>
      <c r="N71" s="18"/>
      <c r="O71" s="3">
        <f t="shared" si="34"/>
        <v>-33.26996197718631</v>
      </c>
      <c r="P71" s="18"/>
      <c r="Q71" s="5">
        <v>0</v>
      </c>
      <c r="R71" s="18"/>
      <c r="S71" s="5" t="e">
        <f t="shared" si="35"/>
        <v>#DIV/0!</v>
      </c>
    </row>
    <row r="72" spans="1:19" ht="15.75">
      <c r="A72" s="10"/>
      <c r="B72" s="1"/>
      <c r="C72" s="1"/>
      <c r="D72" s="1"/>
      <c r="E72" s="4"/>
      <c r="F72" s="18"/>
      <c r="G72" s="2">
        <f t="shared" si="30"/>
        <v>-385.13513513513516</v>
      </c>
      <c r="H72" s="18"/>
      <c r="I72" s="2">
        <f t="shared" si="31"/>
        <v>60994.92110453649</v>
      </c>
      <c r="J72" s="18"/>
      <c r="K72" s="2">
        <f t="shared" si="32"/>
        <v>-525.2420091324201</v>
      </c>
      <c r="L72" s="18"/>
      <c r="M72" s="2">
        <f t="shared" si="33"/>
        <v>-1051.25</v>
      </c>
      <c r="N72" s="18"/>
      <c r="O72" s="3">
        <f t="shared" si="34"/>
        <v>-33.26996197718631</v>
      </c>
      <c r="P72" s="18"/>
      <c r="Q72" s="5">
        <v>0</v>
      </c>
      <c r="R72" s="18"/>
      <c r="S72" s="5" t="e">
        <f t="shared" si="35"/>
        <v>#DIV/0!</v>
      </c>
    </row>
    <row r="73" spans="1:19" ht="15.75">
      <c r="A73" s="10"/>
      <c r="B73" s="1"/>
      <c r="C73" s="1"/>
      <c r="D73" s="1"/>
      <c r="E73" s="4"/>
      <c r="F73" s="18"/>
      <c r="G73" s="2">
        <f t="shared" si="30"/>
        <v>-385.13513513513516</v>
      </c>
      <c r="H73" s="18"/>
      <c r="I73" s="2">
        <f t="shared" si="31"/>
        <v>60994.92110453649</v>
      </c>
      <c r="J73" s="18"/>
      <c r="K73" s="2">
        <f t="shared" si="32"/>
        <v>-525.2420091324201</v>
      </c>
      <c r="L73" s="18"/>
      <c r="M73" s="2">
        <f t="shared" si="33"/>
        <v>-1051.25</v>
      </c>
      <c r="N73" s="18"/>
      <c r="O73" s="3">
        <f t="shared" si="34"/>
        <v>-33.26996197718631</v>
      </c>
      <c r="P73" s="18"/>
      <c r="Q73" s="5">
        <v>0</v>
      </c>
      <c r="R73" s="18"/>
      <c r="S73" s="5" t="e">
        <f t="shared" si="35"/>
        <v>#DIV/0!</v>
      </c>
    </row>
    <row r="74" spans="1:19" ht="15.75">
      <c r="A74" s="10"/>
      <c r="B74" s="1"/>
      <c r="C74" s="1"/>
      <c r="D74" s="1"/>
      <c r="E74" s="4"/>
      <c r="F74" s="18"/>
      <c r="G74" s="2">
        <f t="shared" si="30"/>
        <v>-385.13513513513516</v>
      </c>
      <c r="H74" s="18"/>
      <c r="I74" s="2">
        <f t="shared" si="31"/>
        <v>60994.92110453649</v>
      </c>
      <c r="J74" s="18"/>
      <c r="K74" s="2">
        <f t="shared" si="32"/>
        <v>-525.2420091324201</v>
      </c>
      <c r="L74" s="18"/>
      <c r="M74" s="2">
        <f t="shared" si="33"/>
        <v>-1051.25</v>
      </c>
      <c r="N74" s="18"/>
      <c r="O74" s="3">
        <f t="shared" si="34"/>
        <v>-33.26996197718631</v>
      </c>
      <c r="P74" s="18"/>
      <c r="Q74" s="5">
        <v>0</v>
      </c>
      <c r="R74" s="18"/>
      <c r="S74" s="5" t="e">
        <f t="shared" si="35"/>
        <v>#DIV/0!</v>
      </c>
    </row>
    <row r="75" spans="1:19" ht="15.75">
      <c r="A75" s="10"/>
      <c r="B75" s="1"/>
      <c r="C75" s="1"/>
      <c r="D75" s="1"/>
      <c r="E75" s="4"/>
      <c r="F75" s="18"/>
      <c r="G75" s="2">
        <f t="shared" si="30"/>
        <v>-385.13513513513516</v>
      </c>
      <c r="H75" s="18"/>
      <c r="I75" s="2">
        <f t="shared" si="31"/>
        <v>60994.92110453649</v>
      </c>
      <c r="J75" s="18"/>
      <c r="K75" s="2">
        <f t="shared" si="32"/>
        <v>-525.2420091324201</v>
      </c>
      <c r="L75" s="18"/>
      <c r="M75" s="2">
        <f t="shared" si="33"/>
        <v>-1051.25</v>
      </c>
      <c r="N75" s="18"/>
      <c r="O75" s="3">
        <f t="shared" si="34"/>
        <v>-33.26996197718631</v>
      </c>
      <c r="P75" s="18"/>
      <c r="Q75" s="5">
        <v>0</v>
      </c>
      <c r="R75" s="18"/>
      <c r="S75" s="5" t="e">
        <f t="shared" si="35"/>
        <v>#DIV/0!</v>
      </c>
    </row>
    <row r="76" spans="1:19" ht="15.75">
      <c r="A76" s="10"/>
      <c r="B76" s="1"/>
      <c r="C76" s="1"/>
      <c r="D76" s="1"/>
      <c r="E76" s="4"/>
      <c r="F76" s="18"/>
      <c r="G76" s="2">
        <f t="shared" si="30"/>
        <v>-385.13513513513516</v>
      </c>
      <c r="H76" s="18"/>
      <c r="I76" s="2">
        <f t="shared" si="31"/>
        <v>60994.92110453649</v>
      </c>
      <c r="J76" s="18"/>
      <c r="K76" s="2">
        <f t="shared" si="32"/>
        <v>-525.2420091324201</v>
      </c>
      <c r="L76" s="18"/>
      <c r="M76" s="2">
        <f t="shared" si="33"/>
        <v>-1051.25</v>
      </c>
      <c r="N76" s="18"/>
      <c r="O76" s="3">
        <f t="shared" si="34"/>
        <v>-33.26996197718631</v>
      </c>
      <c r="P76" s="18"/>
      <c r="Q76" s="5">
        <v>0</v>
      </c>
      <c r="R76" s="18"/>
      <c r="S76" s="5" t="e">
        <f t="shared" si="35"/>
        <v>#DIV/0!</v>
      </c>
    </row>
    <row r="77" spans="1:19" ht="15.75">
      <c r="A77" s="10"/>
      <c r="B77" s="1"/>
      <c r="C77" s="1"/>
      <c r="D77" s="1"/>
      <c r="E77" s="4"/>
      <c r="F77" s="18"/>
      <c r="G77" s="2">
        <f t="shared" si="30"/>
        <v>-385.13513513513516</v>
      </c>
      <c r="H77" s="18"/>
      <c r="I77" s="2">
        <f t="shared" si="31"/>
        <v>60994.92110453649</v>
      </c>
      <c r="J77" s="18"/>
      <c r="K77" s="2">
        <f t="shared" si="32"/>
        <v>-525.2420091324201</v>
      </c>
      <c r="L77" s="18"/>
      <c r="M77" s="2">
        <f t="shared" si="33"/>
        <v>-1051.25</v>
      </c>
      <c r="N77" s="18"/>
      <c r="O77" s="3">
        <f t="shared" si="34"/>
        <v>-33.26996197718631</v>
      </c>
      <c r="P77" s="18"/>
      <c r="Q77" s="5">
        <v>0</v>
      </c>
      <c r="R77" s="18"/>
      <c r="S77" s="5" t="e">
        <f t="shared" si="35"/>
        <v>#DIV/0!</v>
      </c>
    </row>
    <row r="78" spans="1:19" ht="15.75">
      <c r="A78" s="10"/>
      <c r="B78" s="2"/>
      <c r="C78" s="2"/>
      <c r="D78" s="2"/>
      <c r="E78" s="5"/>
      <c r="F78" s="11"/>
      <c r="G78" s="2">
        <f>((SQRT(F78)-1.425)/0.0037)</f>
        <v>-385.13513513513516</v>
      </c>
      <c r="H78" s="11"/>
      <c r="I78" s="2">
        <f>(((100/(H78+0.24))-4.341)/0.00676)</f>
        <v>60994.92110453649</v>
      </c>
      <c r="J78" s="11"/>
      <c r="K78" s="2">
        <f>((SQRT(J78)-1.15028)/0.00219)</f>
        <v>-525.2420091324201</v>
      </c>
      <c r="L78" s="11"/>
      <c r="M78" s="2">
        <f>((SQRT(L78)-0.841)/0.0008)</f>
        <v>-1051.25</v>
      </c>
      <c r="N78" s="11"/>
      <c r="O78" s="3">
        <f>(((SQRT(N78)-0.35)/0.01052))</f>
        <v>-33.26996197718631</v>
      </c>
      <c r="P78" s="12"/>
      <c r="Q78" s="5">
        <v>0</v>
      </c>
      <c r="R78" s="12"/>
      <c r="S78" s="5" t="e">
        <f>(((1000/R78)-2.158)/0.006)</f>
        <v>#DIV/0!</v>
      </c>
    </row>
    <row r="79" spans="1:19" ht="15.75">
      <c r="A79" s="10"/>
      <c r="B79" s="2"/>
      <c r="C79" s="2"/>
      <c r="D79" s="2"/>
      <c r="E79" s="5"/>
      <c r="F79" s="11"/>
      <c r="G79" s="2">
        <f>((SQRT(F79)-1.425)/0.0037)</f>
        <v>-385.13513513513516</v>
      </c>
      <c r="H79" s="11"/>
      <c r="I79" s="2">
        <f>(((100/(H79+0.24))-4.341)/0.00676)</f>
        <v>60994.92110453649</v>
      </c>
      <c r="J79" s="11"/>
      <c r="K79" s="2">
        <f>((SQRT(J79)-1.15028)/0.00219)</f>
        <v>-525.2420091324201</v>
      </c>
      <c r="L79" s="11"/>
      <c r="M79" s="2">
        <f>((SQRT(L79)-0.841)/0.0008)</f>
        <v>-1051.25</v>
      </c>
      <c r="N79" s="11"/>
      <c r="O79" s="3">
        <f>(((SQRT(N79)-0.35)/0.01052))</f>
        <v>-33.26996197718631</v>
      </c>
      <c r="P79" s="12"/>
      <c r="Q79" s="5">
        <v>0</v>
      </c>
      <c r="R79" s="12"/>
      <c r="S79" s="5" t="e">
        <f>(((1000/R79)-2.158)/0.006)</f>
        <v>#DIV/0!</v>
      </c>
    </row>
    <row r="80" spans="1:19" ht="15.75">
      <c r="A80" s="10"/>
      <c r="B80" s="2"/>
      <c r="C80" s="2"/>
      <c r="D80" s="2"/>
      <c r="E80" s="5"/>
      <c r="F80" s="11"/>
      <c r="G80" s="2">
        <f>((SQRT(F80)-1.425)/0.0037)</f>
        <v>-385.13513513513516</v>
      </c>
      <c r="H80" s="11"/>
      <c r="I80" s="2">
        <f>(((100/(H80+0.24))-4.341)/0.00676)</f>
        <v>60994.92110453649</v>
      </c>
      <c r="J80" s="11"/>
      <c r="K80" s="2">
        <f>((SQRT(J80)-1.15028)/0.00219)</f>
        <v>-525.2420091324201</v>
      </c>
      <c r="L80" s="11"/>
      <c r="M80" s="2">
        <f>((SQRT(L80)-0.841)/0.0008)</f>
        <v>-1051.25</v>
      </c>
      <c r="N80" s="11"/>
      <c r="O80" s="3">
        <f>(((SQRT(N80)-0.35)/0.01052))</f>
        <v>-33.26996197718631</v>
      </c>
      <c r="P80" s="12"/>
      <c r="Q80" s="5">
        <v>0</v>
      </c>
      <c r="R80" s="12"/>
      <c r="S80" s="5" t="e">
        <f>(((1000/R80)-2.158)/0.006)</f>
        <v>#DIV/0!</v>
      </c>
    </row>
    <row r="81" spans="1:19" ht="15.75">
      <c r="A81" s="10" t="e">
        <f>RANK(E81,E4:E200,0)</f>
        <v>#DIV/0!</v>
      </c>
      <c r="B81" s="6"/>
      <c r="C81" s="6"/>
      <c r="D81" s="6"/>
      <c r="E81" s="5" t="e">
        <f>SUM(G81:S81)</f>
        <v>#DIV/0!</v>
      </c>
      <c r="F81" s="11"/>
      <c r="G81" s="2">
        <f>SUM(G69:G80)-MIN(G69:G80)</f>
        <v>-4236.486486486486</v>
      </c>
      <c r="H81" s="11"/>
      <c r="I81" s="2">
        <f>SUM(I69:I80)-MIN(I69:I80)</f>
        <v>670944.1321499015</v>
      </c>
      <c r="J81" s="11"/>
      <c r="K81" s="2">
        <f>SUM(K69:K80)-MIN(K69:K80)</f>
        <v>-5777.662100456621</v>
      </c>
      <c r="L81" s="11"/>
      <c r="M81" s="2">
        <f>SUM(M69:M80)-MIN(M69:M80)</f>
        <v>-11563.75</v>
      </c>
      <c r="N81" s="11"/>
      <c r="O81" s="2">
        <f>SUM(O69:O80)-MIN(O69:O80)</f>
        <v>-365.96958174904944</v>
      </c>
      <c r="P81" s="12"/>
      <c r="Q81" s="2">
        <f>SUM(Q69:Q79)-MIN(Q69:Q79)</f>
        <v>1688048.4361792053</v>
      </c>
      <c r="R81" s="12"/>
      <c r="S81" s="2" t="e">
        <f>SUM(S69:S80)-MIN(S69:S80)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8"/>
  <sheetViews>
    <sheetView zoomScalePageLayoutView="0" workbookViewId="0" topLeftCell="A46">
      <selection activeCell="C56" sqref="C56"/>
    </sheetView>
  </sheetViews>
  <sheetFormatPr defaultColWidth="11.421875" defaultRowHeight="15"/>
  <cols>
    <col min="1" max="1" width="8.7109375" style="0" customWidth="1"/>
    <col min="2" max="2" width="27.421875" style="0" bestFit="1" customWidth="1"/>
    <col min="3" max="4" width="27.421875" style="0" customWidth="1"/>
    <col min="5" max="5" width="18.7109375" style="0" bestFit="1" customWidth="1"/>
    <col min="6" max="6" width="7.7109375" style="0" bestFit="1" customWidth="1"/>
    <col min="7" max="7" width="8.28125" style="0" bestFit="1" customWidth="1"/>
    <col min="8" max="8" width="7.00390625" style="0" bestFit="1" customWidth="1"/>
    <col min="9" max="9" width="8.28125" style="0" bestFit="1" customWidth="1"/>
    <col min="10" max="10" width="7.57421875" style="0" customWidth="1"/>
    <col min="11" max="11" width="8.28125" style="0" bestFit="1" customWidth="1"/>
    <col min="12" max="12" width="7.140625" style="0" bestFit="1" customWidth="1"/>
    <col min="13" max="13" width="8.28125" style="0" bestFit="1" customWidth="1"/>
    <col min="14" max="14" width="7.00390625" style="0" bestFit="1" customWidth="1"/>
    <col min="15" max="15" width="8.28125" style="0" bestFit="1" customWidth="1"/>
    <col min="16" max="16" width="8.421875" style="0" bestFit="1" customWidth="1"/>
    <col min="17" max="17" width="8.28125" style="0" bestFit="1" customWidth="1"/>
    <col min="18" max="18" width="8.421875" style="0" bestFit="1" customWidth="1"/>
    <col min="19" max="19" width="8.28125" style="0" bestFit="1" customWidth="1"/>
  </cols>
  <sheetData>
    <row r="1" spans="1:19" ht="20.25">
      <c r="A1" s="13"/>
      <c r="B1" s="14" t="s">
        <v>10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0.25">
      <c r="A2" s="13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>
      <c r="A3" s="10" t="s">
        <v>18</v>
      </c>
      <c r="B3" s="7" t="s">
        <v>0</v>
      </c>
      <c r="C3" s="20" t="s">
        <v>26</v>
      </c>
      <c r="D3" s="20" t="s">
        <v>25</v>
      </c>
      <c r="E3" s="4" t="s">
        <v>9</v>
      </c>
      <c r="F3" s="1" t="s">
        <v>1</v>
      </c>
      <c r="G3" s="1"/>
      <c r="H3" s="1" t="s">
        <v>11</v>
      </c>
      <c r="I3" s="1"/>
      <c r="J3" s="1" t="s">
        <v>3</v>
      </c>
      <c r="K3" s="1"/>
      <c r="L3" s="1" t="s">
        <v>4</v>
      </c>
      <c r="M3" s="1"/>
      <c r="N3" s="1" t="s">
        <v>12</v>
      </c>
      <c r="O3" s="1"/>
      <c r="P3" s="1" t="s">
        <v>13</v>
      </c>
      <c r="Q3" s="1"/>
      <c r="R3" s="1" t="s">
        <v>7</v>
      </c>
      <c r="S3" s="5"/>
    </row>
    <row r="4" spans="1:19" ht="15.75">
      <c r="A4" s="10"/>
      <c r="B4" s="7"/>
      <c r="C4" s="20"/>
      <c r="D4" s="20"/>
      <c r="E4" s="4"/>
      <c r="F4" s="18"/>
      <c r="G4" s="2">
        <f aca="true" t="shared" si="0" ref="G4:G12">((SQRT(F4)-1.425)/0.0037)</f>
        <v>-385.13513513513516</v>
      </c>
      <c r="H4" s="18"/>
      <c r="I4" s="2">
        <f aca="true" t="shared" si="1" ref="I4:I12">(((75/(H4+0.24))-4.1)/0.00664)</f>
        <v>46445.783132530116</v>
      </c>
      <c r="J4" s="18"/>
      <c r="K4" s="2">
        <f aca="true" t="shared" si="2" ref="K4:K12">((SQRT(J4)-1.15028)/0.00219)</f>
        <v>-525.2420091324201</v>
      </c>
      <c r="L4" s="18"/>
      <c r="M4" s="2">
        <f aca="true" t="shared" si="3" ref="M4:M12">((SQRT(L4)-0.841)/0.0008)</f>
        <v>-1051.25</v>
      </c>
      <c r="N4" s="18"/>
      <c r="O4" s="2">
        <f aca="true" t="shared" si="4" ref="O4:O12">((SQRT(N4)-1.936)/0.0124)</f>
        <v>-156.1290322580645</v>
      </c>
      <c r="P4" s="18"/>
      <c r="Q4" s="5">
        <f>(((300/(P4+0.24))-4.1)/0.00332)</f>
        <v>375271.0843373494</v>
      </c>
      <c r="R4" s="18"/>
      <c r="S4" s="5" t="e">
        <f aca="true" t="shared" si="5" ref="S4:S12">(((1000/R4)-2.158)/0.006)</f>
        <v>#DIV/0!</v>
      </c>
    </row>
    <row r="5" spans="1:19" ht="15.75">
      <c r="A5" s="10"/>
      <c r="B5" s="7"/>
      <c r="C5" s="20"/>
      <c r="D5" s="20"/>
      <c r="E5" s="4"/>
      <c r="F5" s="18"/>
      <c r="G5" s="2">
        <f t="shared" si="0"/>
        <v>-385.13513513513516</v>
      </c>
      <c r="H5" s="18"/>
      <c r="I5" s="2">
        <f t="shared" si="1"/>
        <v>46445.783132530116</v>
      </c>
      <c r="J5" s="18"/>
      <c r="K5" s="2">
        <f t="shared" si="2"/>
        <v>-525.2420091324201</v>
      </c>
      <c r="L5" s="18"/>
      <c r="M5" s="2">
        <f t="shared" si="3"/>
        <v>-1051.25</v>
      </c>
      <c r="N5" s="18"/>
      <c r="O5" s="2">
        <f t="shared" si="4"/>
        <v>-156.1290322580645</v>
      </c>
      <c r="P5" s="18"/>
      <c r="Q5" s="5">
        <f>(((300/(P5+0.24))-4.1)/0.00332)</f>
        <v>375271.0843373494</v>
      </c>
      <c r="R5" s="18"/>
      <c r="S5" s="5" t="e">
        <f t="shared" si="5"/>
        <v>#DIV/0!</v>
      </c>
    </row>
    <row r="6" spans="1:19" ht="15.75">
      <c r="A6" s="10"/>
      <c r="B6" s="7"/>
      <c r="C6" s="20"/>
      <c r="D6" s="20"/>
      <c r="E6" s="4"/>
      <c r="F6" s="18"/>
      <c r="G6" s="2">
        <f t="shared" si="0"/>
        <v>-385.13513513513516</v>
      </c>
      <c r="H6" s="18"/>
      <c r="I6" s="2">
        <f t="shared" si="1"/>
        <v>46445.783132530116</v>
      </c>
      <c r="J6" s="18"/>
      <c r="K6" s="2">
        <f t="shared" si="2"/>
        <v>-525.2420091324201</v>
      </c>
      <c r="L6" s="18"/>
      <c r="M6" s="2">
        <f t="shared" si="3"/>
        <v>-1051.25</v>
      </c>
      <c r="N6" s="18"/>
      <c r="O6" s="2">
        <f t="shared" si="4"/>
        <v>-156.1290322580645</v>
      </c>
      <c r="P6" s="18"/>
      <c r="Q6" s="12">
        <v>0</v>
      </c>
      <c r="R6" s="18"/>
      <c r="S6" s="5" t="e">
        <f t="shared" si="5"/>
        <v>#DIV/0!</v>
      </c>
    </row>
    <row r="7" spans="1:19" ht="15.75">
      <c r="A7" s="10"/>
      <c r="B7" s="7"/>
      <c r="C7" s="20"/>
      <c r="D7" s="20"/>
      <c r="E7" s="4"/>
      <c r="F7" s="18"/>
      <c r="G7" s="2">
        <f t="shared" si="0"/>
        <v>-385.13513513513516</v>
      </c>
      <c r="H7" s="18"/>
      <c r="I7" s="2">
        <f t="shared" si="1"/>
        <v>46445.783132530116</v>
      </c>
      <c r="J7" s="18"/>
      <c r="K7" s="2">
        <f t="shared" si="2"/>
        <v>-525.2420091324201</v>
      </c>
      <c r="L7" s="18"/>
      <c r="M7" s="2">
        <f t="shared" si="3"/>
        <v>-1051.25</v>
      </c>
      <c r="N7" s="18"/>
      <c r="O7" s="2">
        <f t="shared" si="4"/>
        <v>-156.1290322580645</v>
      </c>
      <c r="P7" s="18"/>
      <c r="Q7" s="12">
        <v>0</v>
      </c>
      <c r="R7" s="18"/>
      <c r="S7" s="5" t="e">
        <f t="shared" si="5"/>
        <v>#DIV/0!</v>
      </c>
    </row>
    <row r="8" spans="1:19" ht="15.75">
      <c r="A8" s="10"/>
      <c r="B8" s="7"/>
      <c r="C8" s="20"/>
      <c r="D8" s="20"/>
      <c r="E8" s="4"/>
      <c r="F8" s="18"/>
      <c r="G8" s="2">
        <f t="shared" si="0"/>
        <v>-385.13513513513516</v>
      </c>
      <c r="H8" s="18"/>
      <c r="I8" s="2">
        <f t="shared" si="1"/>
        <v>46445.783132530116</v>
      </c>
      <c r="J8" s="18"/>
      <c r="K8" s="2">
        <f t="shared" si="2"/>
        <v>-525.2420091324201</v>
      </c>
      <c r="L8" s="18"/>
      <c r="M8" s="2">
        <f t="shared" si="3"/>
        <v>-1051.25</v>
      </c>
      <c r="N8" s="18"/>
      <c r="O8" s="2">
        <f t="shared" si="4"/>
        <v>-156.1290322580645</v>
      </c>
      <c r="P8" s="18"/>
      <c r="Q8" s="12">
        <v>0</v>
      </c>
      <c r="R8" s="18"/>
      <c r="S8" s="5" t="e">
        <f t="shared" si="5"/>
        <v>#DIV/0!</v>
      </c>
    </row>
    <row r="9" spans="1:19" ht="15.75">
      <c r="A9" s="10"/>
      <c r="B9" s="7"/>
      <c r="C9" s="20"/>
      <c r="D9" s="20"/>
      <c r="E9" s="4"/>
      <c r="F9" s="18"/>
      <c r="G9" s="2">
        <f t="shared" si="0"/>
        <v>-385.13513513513516</v>
      </c>
      <c r="H9" s="18"/>
      <c r="I9" s="2">
        <f t="shared" si="1"/>
        <v>46445.783132530116</v>
      </c>
      <c r="J9" s="18"/>
      <c r="K9" s="2">
        <f t="shared" si="2"/>
        <v>-525.2420091324201</v>
      </c>
      <c r="L9" s="18"/>
      <c r="M9" s="2">
        <f t="shared" si="3"/>
        <v>-1051.25</v>
      </c>
      <c r="N9" s="18"/>
      <c r="O9" s="2">
        <f t="shared" si="4"/>
        <v>-156.1290322580645</v>
      </c>
      <c r="P9" s="18"/>
      <c r="Q9" s="12">
        <v>0</v>
      </c>
      <c r="R9" s="18"/>
      <c r="S9" s="5" t="e">
        <f t="shared" si="5"/>
        <v>#DIV/0!</v>
      </c>
    </row>
    <row r="10" spans="1:19" ht="15.75">
      <c r="A10" s="10"/>
      <c r="B10" s="7"/>
      <c r="C10" s="20"/>
      <c r="D10" s="20"/>
      <c r="E10" s="4"/>
      <c r="F10" s="18"/>
      <c r="G10" s="2">
        <f t="shared" si="0"/>
        <v>-385.13513513513516</v>
      </c>
      <c r="H10" s="18"/>
      <c r="I10" s="2">
        <f t="shared" si="1"/>
        <v>46445.783132530116</v>
      </c>
      <c r="J10" s="18"/>
      <c r="K10" s="2">
        <f t="shared" si="2"/>
        <v>-525.2420091324201</v>
      </c>
      <c r="L10" s="18"/>
      <c r="M10" s="2">
        <f t="shared" si="3"/>
        <v>-1051.25</v>
      </c>
      <c r="N10" s="18"/>
      <c r="O10" s="2">
        <f t="shared" si="4"/>
        <v>-156.1290322580645</v>
      </c>
      <c r="P10" s="18"/>
      <c r="Q10" s="12">
        <v>0</v>
      </c>
      <c r="R10" s="18"/>
      <c r="S10" s="5" t="e">
        <f t="shared" si="5"/>
        <v>#DIV/0!</v>
      </c>
    </row>
    <row r="11" spans="1:19" ht="15.75">
      <c r="A11" s="10"/>
      <c r="B11" s="7"/>
      <c r="C11" s="20"/>
      <c r="D11" s="20"/>
      <c r="E11" s="4"/>
      <c r="F11" s="18"/>
      <c r="G11" s="2">
        <f t="shared" si="0"/>
        <v>-385.13513513513516</v>
      </c>
      <c r="H11" s="18"/>
      <c r="I11" s="2">
        <f t="shared" si="1"/>
        <v>46445.783132530116</v>
      </c>
      <c r="J11" s="18"/>
      <c r="K11" s="2">
        <f t="shared" si="2"/>
        <v>-525.2420091324201</v>
      </c>
      <c r="L11" s="18"/>
      <c r="M11" s="2">
        <f t="shared" si="3"/>
        <v>-1051.25</v>
      </c>
      <c r="N11" s="18"/>
      <c r="O11" s="2">
        <f t="shared" si="4"/>
        <v>-156.1290322580645</v>
      </c>
      <c r="P11" s="18"/>
      <c r="Q11" s="12">
        <v>0</v>
      </c>
      <c r="R11" s="18"/>
      <c r="S11" s="5" t="e">
        <f t="shared" si="5"/>
        <v>#DIV/0!</v>
      </c>
    </row>
    <row r="12" spans="1:19" ht="15.75">
      <c r="A12" s="10"/>
      <c r="B12" s="7"/>
      <c r="C12" s="20"/>
      <c r="D12" s="20"/>
      <c r="E12" s="4"/>
      <c r="F12" s="18"/>
      <c r="G12" s="2">
        <f t="shared" si="0"/>
        <v>-385.13513513513516</v>
      </c>
      <c r="H12" s="18"/>
      <c r="I12" s="2">
        <f t="shared" si="1"/>
        <v>46445.783132530116</v>
      </c>
      <c r="J12" s="18"/>
      <c r="K12" s="2">
        <f t="shared" si="2"/>
        <v>-525.2420091324201</v>
      </c>
      <c r="L12" s="18"/>
      <c r="M12" s="2">
        <f t="shared" si="3"/>
        <v>-1051.25</v>
      </c>
      <c r="N12" s="18"/>
      <c r="O12" s="2">
        <f t="shared" si="4"/>
        <v>-156.1290322580645</v>
      </c>
      <c r="P12" s="18"/>
      <c r="Q12" s="12">
        <v>0</v>
      </c>
      <c r="R12" s="18"/>
      <c r="S12" s="5" t="e">
        <f t="shared" si="5"/>
        <v>#DIV/0!</v>
      </c>
    </row>
    <row r="13" spans="1:19" ht="15.75">
      <c r="A13" s="10"/>
      <c r="B13" s="8"/>
      <c r="C13" s="21"/>
      <c r="D13" s="21"/>
      <c r="E13" s="5"/>
      <c r="F13" s="12"/>
      <c r="G13" s="2">
        <f>((SQRT(F13)-1.425)/0.0037)</f>
        <v>-385.13513513513516</v>
      </c>
      <c r="H13" s="12"/>
      <c r="I13" s="2">
        <f>(((75/(H13+0.24))-4.1)/0.00664)</f>
        <v>46445.783132530116</v>
      </c>
      <c r="J13" s="12"/>
      <c r="K13" s="2">
        <f>((SQRT(J13)-1.15028)/0.00219)</f>
        <v>-525.2420091324201</v>
      </c>
      <c r="L13" s="12"/>
      <c r="M13" s="2">
        <f>((SQRT(L13)-0.841)/0.0008)</f>
        <v>-1051.25</v>
      </c>
      <c r="N13" s="12"/>
      <c r="O13" s="2">
        <f>((SQRT(N13)-1.936)/0.0124)</f>
        <v>-156.1290322580645</v>
      </c>
      <c r="P13" s="12"/>
      <c r="Q13" s="12">
        <v>0</v>
      </c>
      <c r="R13" s="12"/>
      <c r="S13" s="5" t="e">
        <f>(((1000/R13)-2.158)/0.006)</f>
        <v>#DIV/0!</v>
      </c>
    </row>
    <row r="14" spans="1:19" ht="15.75">
      <c r="A14" s="10"/>
      <c r="B14" s="8"/>
      <c r="C14" s="21"/>
      <c r="D14" s="21"/>
      <c r="E14" s="5"/>
      <c r="F14" s="12"/>
      <c r="G14" s="2">
        <f>((SQRT(F14)-1.425)/0.0037)</f>
        <v>-385.13513513513516</v>
      </c>
      <c r="H14" s="12"/>
      <c r="I14" s="2">
        <f>(((75/(H14+0.24))-4.1)/0.00664)</f>
        <v>46445.783132530116</v>
      </c>
      <c r="J14" s="12"/>
      <c r="K14" s="2">
        <f>((SQRT(J14)-1.15028)/0.00219)</f>
        <v>-525.2420091324201</v>
      </c>
      <c r="L14" s="12"/>
      <c r="M14" s="2">
        <f>((SQRT(L14)-0.841)/0.0008)</f>
        <v>-1051.25</v>
      </c>
      <c r="N14" s="12"/>
      <c r="O14" s="2">
        <f>((SQRT(N14)-1.936)/0.0124)</f>
        <v>-156.1290322580645</v>
      </c>
      <c r="P14" s="12"/>
      <c r="Q14" s="12">
        <v>0</v>
      </c>
      <c r="R14" s="12"/>
      <c r="S14" s="5" t="e">
        <f>(((1000/R14)-2.158)/0.006)</f>
        <v>#DIV/0!</v>
      </c>
    </row>
    <row r="15" spans="1:19" ht="15.75">
      <c r="A15" s="10"/>
      <c r="B15" s="8"/>
      <c r="C15" s="21"/>
      <c r="D15" s="21"/>
      <c r="E15" s="5"/>
      <c r="F15" s="12"/>
      <c r="G15" s="2">
        <f>((SQRT(F15)-1.425)/0.0037)</f>
        <v>-385.13513513513516</v>
      </c>
      <c r="H15" s="12"/>
      <c r="I15" s="2">
        <f>(((75/(H15+0.24))-4.1)/0.00664)</f>
        <v>46445.783132530116</v>
      </c>
      <c r="J15" s="12"/>
      <c r="K15" s="2">
        <f>((SQRT(J15)-1.15028)/0.00219)</f>
        <v>-525.2420091324201</v>
      </c>
      <c r="L15" s="12"/>
      <c r="M15" s="2">
        <f>((SQRT(L15)-0.841)/0.0008)</f>
        <v>-1051.25</v>
      </c>
      <c r="N15" s="12"/>
      <c r="O15" s="2">
        <f>((SQRT(N15)-1.936)/0.0124)</f>
        <v>-156.1290322580645</v>
      </c>
      <c r="P15" s="12"/>
      <c r="Q15" s="5">
        <v>0</v>
      </c>
      <c r="R15" s="12"/>
      <c r="S15" s="5" t="e">
        <f>(((1000/R15)-2.158)/0.006)</f>
        <v>#DIV/0!</v>
      </c>
    </row>
    <row r="16" spans="1:19" ht="15.75">
      <c r="A16" s="10" t="e">
        <f>RANK(E16,E4:E200,0)</f>
        <v>#DIV/0!</v>
      </c>
      <c r="B16" s="9"/>
      <c r="C16" s="22"/>
      <c r="D16" s="22"/>
      <c r="E16" s="5" t="e">
        <f>SUM(G16:S16)</f>
        <v>#DIV/0!</v>
      </c>
      <c r="F16" s="11"/>
      <c r="G16" s="2">
        <f>SUM(G4:G15)-MIN(G4:G15)</f>
        <v>-4236.486486486486</v>
      </c>
      <c r="H16" s="11"/>
      <c r="I16" s="2">
        <f>SUM(I4:I15)-MIN(I4:I15)</f>
        <v>510903.6144578313</v>
      </c>
      <c r="J16" s="11"/>
      <c r="K16" s="2">
        <f>SUM(K4:K15)-MIN(K4:K15)</f>
        <v>-5777.662100456621</v>
      </c>
      <c r="L16" s="11"/>
      <c r="M16" s="2">
        <f>SUM(M4:M15)-MIN(M4:M15)</f>
        <v>-11563.75</v>
      </c>
      <c r="N16" s="11"/>
      <c r="O16" s="2">
        <f>SUM(O4:O15)-MIN(O4:O15)</f>
        <v>-1717.4193548387093</v>
      </c>
      <c r="P16" s="12"/>
      <c r="Q16" s="2">
        <f>SUM(Q4:Q14)-MIN(Q4:Q14)</f>
        <v>750542.1686746988</v>
      </c>
      <c r="R16" s="12"/>
      <c r="S16" s="2" t="e">
        <f>SUM(S4:S15)-MIN(S4:S15)</f>
        <v>#DIV/0!</v>
      </c>
    </row>
    <row r="17" spans="1:19" ht="15.75">
      <c r="A17" s="10"/>
      <c r="B17" s="7"/>
      <c r="C17" s="20"/>
      <c r="D17" s="20"/>
      <c r="E17" s="4"/>
      <c r="F17" s="18"/>
      <c r="G17" s="2">
        <f aca="true" t="shared" si="6" ref="G17:G25">((SQRT(F17)-1.425)/0.0037)</f>
        <v>-385.13513513513516</v>
      </c>
      <c r="H17" s="18"/>
      <c r="I17" s="2">
        <f aca="true" t="shared" si="7" ref="I17:I25">(((75/(H17+0.24))-4.1)/0.00664)</f>
        <v>46445.783132530116</v>
      </c>
      <c r="J17" s="18"/>
      <c r="K17" s="2">
        <f aca="true" t="shared" si="8" ref="K17:K25">((SQRT(J17)-1.15028)/0.00219)</f>
        <v>-525.2420091324201</v>
      </c>
      <c r="L17" s="18"/>
      <c r="M17" s="2">
        <f aca="true" t="shared" si="9" ref="M17:M25">((SQRT(L17)-0.841)/0.0008)</f>
        <v>-1051.25</v>
      </c>
      <c r="N17" s="18"/>
      <c r="O17" s="2">
        <f aca="true" t="shared" si="10" ref="O17:O25">((SQRT(N17)-1.936)/0.0124)</f>
        <v>-156.1290322580645</v>
      </c>
      <c r="P17" s="18"/>
      <c r="Q17" s="5">
        <f>(((300/(P17+0.24))-4.1)/0.00332)</f>
        <v>375271.0843373494</v>
      </c>
      <c r="R17" s="18"/>
      <c r="S17" s="5" t="e">
        <f aca="true" t="shared" si="11" ref="S17:S25">(((1000/R17)-2.158)/0.006)</f>
        <v>#DIV/0!</v>
      </c>
    </row>
    <row r="18" spans="1:19" ht="15.75">
      <c r="A18" s="10"/>
      <c r="B18" s="7"/>
      <c r="C18" s="20"/>
      <c r="D18" s="20"/>
      <c r="E18" s="4"/>
      <c r="F18" s="18"/>
      <c r="G18" s="2">
        <f t="shared" si="6"/>
        <v>-385.13513513513516</v>
      </c>
      <c r="H18" s="18"/>
      <c r="I18" s="2">
        <f t="shared" si="7"/>
        <v>46445.783132530116</v>
      </c>
      <c r="J18" s="18"/>
      <c r="K18" s="2">
        <f t="shared" si="8"/>
        <v>-525.2420091324201</v>
      </c>
      <c r="L18" s="18"/>
      <c r="M18" s="2">
        <f t="shared" si="9"/>
        <v>-1051.25</v>
      </c>
      <c r="N18" s="18"/>
      <c r="O18" s="2">
        <f t="shared" si="10"/>
        <v>-156.1290322580645</v>
      </c>
      <c r="P18" s="18"/>
      <c r="Q18" s="5">
        <f>(((300/(P18+0.24))-4.1)/0.00332)</f>
        <v>375271.0843373494</v>
      </c>
      <c r="R18" s="18"/>
      <c r="S18" s="5" t="e">
        <f t="shared" si="11"/>
        <v>#DIV/0!</v>
      </c>
    </row>
    <row r="19" spans="1:19" ht="15.75">
      <c r="A19" s="10"/>
      <c r="B19" s="7"/>
      <c r="C19" s="20"/>
      <c r="D19" s="20"/>
      <c r="E19" s="4"/>
      <c r="F19" s="18"/>
      <c r="G19" s="2">
        <f t="shared" si="6"/>
        <v>-385.13513513513516</v>
      </c>
      <c r="H19" s="18"/>
      <c r="I19" s="2">
        <f t="shared" si="7"/>
        <v>46445.783132530116</v>
      </c>
      <c r="J19" s="18"/>
      <c r="K19" s="2">
        <f t="shared" si="8"/>
        <v>-525.2420091324201</v>
      </c>
      <c r="L19" s="18"/>
      <c r="M19" s="2">
        <f t="shared" si="9"/>
        <v>-1051.25</v>
      </c>
      <c r="N19" s="18"/>
      <c r="O19" s="2">
        <f t="shared" si="10"/>
        <v>-156.1290322580645</v>
      </c>
      <c r="P19" s="18"/>
      <c r="Q19" s="12">
        <v>0</v>
      </c>
      <c r="R19" s="18"/>
      <c r="S19" s="5" t="e">
        <f t="shared" si="11"/>
        <v>#DIV/0!</v>
      </c>
    </row>
    <row r="20" spans="1:19" ht="15.75">
      <c r="A20" s="10"/>
      <c r="B20" s="7"/>
      <c r="C20" s="20"/>
      <c r="D20" s="20"/>
      <c r="E20" s="4"/>
      <c r="F20" s="18"/>
      <c r="G20" s="2">
        <f t="shared" si="6"/>
        <v>-385.13513513513516</v>
      </c>
      <c r="H20" s="18"/>
      <c r="I20" s="2">
        <f t="shared" si="7"/>
        <v>46445.783132530116</v>
      </c>
      <c r="J20" s="18"/>
      <c r="K20" s="2">
        <f t="shared" si="8"/>
        <v>-525.2420091324201</v>
      </c>
      <c r="L20" s="18"/>
      <c r="M20" s="2">
        <f t="shared" si="9"/>
        <v>-1051.25</v>
      </c>
      <c r="N20" s="18"/>
      <c r="O20" s="2">
        <f t="shared" si="10"/>
        <v>-156.1290322580645</v>
      </c>
      <c r="P20" s="18"/>
      <c r="Q20" s="12">
        <v>0</v>
      </c>
      <c r="R20" s="18"/>
      <c r="S20" s="5" t="e">
        <f t="shared" si="11"/>
        <v>#DIV/0!</v>
      </c>
    </row>
    <row r="21" spans="1:19" ht="15.75">
      <c r="A21" s="10"/>
      <c r="B21" s="7"/>
      <c r="C21" s="20"/>
      <c r="D21" s="20"/>
      <c r="E21" s="4"/>
      <c r="F21" s="18"/>
      <c r="G21" s="2">
        <f t="shared" si="6"/>
        <v>-385.13513513513516</v>
      </c>
      <c r="H21" s="18"/>
      <c r="I21" s="2">
        <f t="shared" si="7"/>
        <v>46445.783132530116</v>
      </c>
      <c r="J21" s="18"/>
      <c r="K21" s="2">
        <f t="shared" si="8"/>
        <v>-525.2420091324201</v>
      </c>
      <c r="L21" s="18"/>
      <c r="M21" s="2">
        <f t="shared" si="9"/>
        <v>-1051.25</v>
      </c>
      <c r="N21" s="18"/>
      <c r="O21" s="2">
        <f t="shared" si="10"/>
        <v>-156.1290322580645</v>
      </c>
      <c r="P21" s="18"/>
      <c r="Q21" s="12">
        <v>0</v>
      </c>
      <c r="R21" s="18"/>
      <c r="S21" s="5" t="e">
        <f t="shared" si="11"/>
        <v>#DIV/0!</v>
      </c>
    </row>
    <row r="22" spans="1:19" ht="15.75">
      <c r="A22" s="10"/>
      <c r="B22" s="7"/>
      <c r="C22" s="20"/>
      <c r="D22" s="20"/>
      <c r="E22" s="4"/>
      <c r="F22" s="18"/>
      <c r="G22" s="2">
        <f t="shared" si="6"/>
        <v>-385.13513513513516</v>
      </c>
      <c r="H22" s="18"/>
      <c r="I22" s="2">
        <f t="shared" si="7"/>
        <v>46445.783132530116</v>
      </c>
      <c r="J22" s="18"/>
      <c r="K22" s="2">
        <f t="shared" si="8"/>
        <v>-525.2420091324201</v>
      </c>
      <c r="L22" s="18"/>
      <c r="M22" s="2">
        <f t="shared" si="9"/>
        <v>-1051.25</v>
      </c>
      <c r="N22" s="18"/>
      <c r="O22" s="2">
        <f t="shared" si="10"/>
        <v>-156.1290322580645</v>
      </c>
      <c r="P22" s="18"/>
      <c r="Q22" s="12">
        <v>0</v>
      </c>
      <c r="R22" s="18"/>
      <c r="S22" s="5" t="e">
        <f t="shared" si="11"/>
        <v>#DIV/0!</v>
      </c>
    </row>
    <row r="23" spans="1:19" ht="15.75">
      <c r="A23" s="10"/>
      <c r="B23" s="7"/>
      <c r="C23" s="20"/>
      <c r="D23" s="20"/>
      <c r="E23" s="4"/>
      <c r="F23" s="18"/>
      <c r="G23" s="2">
        <f t="shared" si="6"/>
        <v>-385.13513513513516</v>
      </c>
      <c r="H23" s="18"/>
      <c r="I23" s="2">
        <f t="shared" si="7"/>
        <v>46445.783132530116</v>
      </c>
      <c r="J23" s="18"/>
      <c r="K23" s="2">
        <f t="shared" si="8"/>
        <v>-525.2420091324201</v>
      </c>
      <c r="L23" s="18"/>
      <c r="M23" s="2">
        <f t="shared" si="9"/>
        <v>-1051.25</v>
      </c>
      <c r="N23" s="18"/>
      <c r="O23" s="2">
        <f t="shared" si="10"/>
        <v>-156.1290322580645</v>
      </c>
      <c r="P23" s="18"/>
      <c r="Q23" s="12">
        <v>0</v>
      </c>
      <c r="R23" s="18"/>
      <c r="S23" s="5" t="e">
        <f t="shared" si="11"/>
        <v>#DIV/0!</v>
      </c>
    </row>
    <row r="24" spans="1:19" ht="15.75">
      <c r="A24" s="10"/>
      <c r="B24" s="7"/>
      <c r="C24" s="20"/>
      <c r="D24" s="20"/>
      <c r="E24" s="4"/>
      <c r="F24" s="18"/>
      <c r="G24" s="2">
        <f t="shared" si="6"/>
        <v>-385.13513513513516</v>
      </c>
      <c r="H24" s="18"/>
      <c r="I24" s="2">
        <f t="shared" si="7"/>
        <v>46445.783132530116</v>
      </c>
      <c r="J24" s="18"/>
      <c r="K24" s="2">
        <f t="shared" si="8"/>
        <v>-525.2420091324201</v>
      </c>
      <c r="L24" s="18"/>
      <c r="M24" s="2">
        <f t="shared" si="9"/>
        <v>-1051.25</v>
      </c>
      <c r="N24" s="18"/>
      <c r="O24" s="2">
        <f t="shared" si="10"/>
        <v>-156.1290322580645</v>
      </c>
      <c r="P24" s="18"/>
      <c r="Q24" s="12">
        <v>0</v>
      </c>
      <c r="R24" s="18"/>
      <c r="S24" s="5" t="e">
        <f t="shared" si="11"/>
        <v>#DIV/0!</v>
      </c>
    </row>
    <row r="25" spans="1:19" ht="15.75">
      <c r="A25" s="10"/>
      <c r="B25" s="7"/>
      <c r="C25" s="20"/>
      <c r="D25" s="20"/>
      <c r="E25" s="4"/>
      <c r="F25" s="18"/>
      <c r="G25" s="2">
        <f t="shared" si="6"/>
        <v>-385.13513513513516</v>
      </c>
      <c r="H25" s="18"/>
      <c r="I25" s="2">
        <f t="shared" si="7"/>
        <v>46445.783132530116</v>
      </c>
      <c r="J25" s="18"/>
      <c r="K25" s="2">
        <f t="shared" si="8"/>
        <v>-525.2420091324201</v>
      </c>
      <c r="L25" s="18"/>
      <c r="M25" s="2">
        <f t="shared" si="9"/>
        <v>-1051.25</v>
      </c>
      <c r="N25" s="18"/>
      <c r="O25" s="2">
        <f t="shared" si="10"/>
        <v>-156.1290322580645</v>
      </c>
      <c r="P25" s="18"/>
      <c r="Q25" s="12">
        <v>0</v>
      </c>
      <c r="R25" s="18"/>
      <c r="S25" s="5" t="e">
        <f t="shared" si="11"/>
        <v>#DIV/0!</v>
      </c>
    </row>
    <row r="26" spans="1:19" ht="15.75">
      <c r="A26" s="10"/>
      <c r="B26" s="8"/>
      <c r="C26" s="21"/>
      <c r="D26" s="21"/>
      <c r="E26" s="5"/>
      <c r="F26" s="12"/>
      <c r="G26" s="2">
        <f>((SQRT(F26)-1.425)/0.0037)</f>
        <v>-385.13513513513516</v>
      </c>
      <c r="H26" s="12"/>
      <c r="I26" s="2">
        <f>(((75/(H26+0.24))-4.1)/0.00664)</f>
        <v>46445.783132530116</v>
      </c>
      <c r="J26" s="12"/>
      <c r="K26" s="2">
        <f>((SQRT(J26)-1.15028)/0.00219)</f>
        <v>-525.2420091324201</v>
      </c>
      <c r="L26" s="12"/>
      <c r="M26" s="2">
        <f>((SQRT(L26)-0.841)/0.0008)</f>
        <v>-1051.25</v>
      </c>
      <c r="N26" s="12"/>
      <c r="O26" s="2">
        <f>((SQRT(N26)-1.936)/0.0124)</f>
        <v>-156.1290322580645</v>
      </c>
      <c r="P26" s="12"/>
      <c r="Q26" s="12">
        <v>0</v>
      </c>
      <c r="R26" s="12"/>
      <c r="S26" s="5" t="e">
        <f>(((1000/R26)-2.158)/0.006)</f>
        <v>#DIV/0!</v>
      </c>
    </row>
    <row r="27" spans="1:19" ht="15.75">
      <c r="A27" s="10"/>
      <c r="B27" s="8"/>
      <c r="C27" s="21"/>
      <c r="D27" s="21"/>
      <c r="E27" s="5"/>
      <c r="F27" s="12"/>
      <c r="G27" s="2">
        <f>((SQRT(F27)-1.425)/0.0037)</f>
        <v>-385.13513513513516</v>
      </c>
      <c r="H27" s="12"/>
      <c r="I27" s="2">
        <f>(((75/(H27+0.24))-4.1)/0.00664)</f>
        <v>46445.783132530116</v>
      </c>
      <c r="J27" s="12"/>
      <c r="K27" s="2">
        <f>((SQRT(J27)-1.15028)/0.00219)</f>
        <v>-525.2420091324201</v>
      </c>
      <c r="L27" s="12"/>
      <c r="M27" s="2">
        <f>((SQRT(L27)-0.841)/0.0008)</f>
        <v>-1051.25</v>
      </c>
      <c r="N27" s="12"/>
      <c r="O27" s="2">
        <f>((SQRT(N27)-1.936)/0.0124)</f>
        <v>-156.1290322580645</v>
      </c>
      <c r="P27" s="12"/>
      <c r="Q27" s="12">
        <v>0</v>
      </c>
      <c r="R27" s="12"/>
      <c r="S27" s="5" t="e">
        <f>(((1000/R27)-2.158)/0.006)</f>
        <v>#DIV/0!</v>
      </c>
    </row>
    <row r="28" spans="1:19" ht="15.75">
      <c r="A28" s="10"/>
      <c r="B28" s="8"/>
      <c r="C28" s="21"/>
      <c r="D28" s="21"/>
      <c r="E28" s="5"/>
      <c r="F28" s="12"/>
      <c r="G28" s="2">
        <f>((SQRT(F28)-1.425)/0.0037)</f>
        <v>-385.13513513513516</v>
      </c>
      <c r="H28" s="12"/>
      <c r="I28" s="2">
        <f>(((75/(H28+0.24))-4.1)/0.00664)</f>
        <v>46445.783132530116</v>
      </c>
      <c r="J28" s="12"/>
      <c r="K28" s="2">
        <f>((SQRT(J28)-1.15028)/0.00219)</f>
        <v>-525.2420091324201</v>
      </c>
      <c r="L28" s="12"/>
      <c r="M28" s="2">
        <f>((SQRT(L28)-0.841)/0.0008)</f>
        <v>-1051.25</v>
      </c>
      <c r="N28" s="12"/>
      <c r="O28" s="2">
        <f>((SQRT(N28)-1.936)/0.0124)</f>
        <v>-156.1290322580645</v>
      </c>
      <c r="P28" s="12"/>
      <c r="Q28" s="5">
        <v>0</v>
      </c>
      <c r="R28" s="12"/>
      <c r="S28" s="5" t="e">
        <f>(((1000/R28)-2.158)/0.006)</f>
        <v>#DIV/0!</v>
      </c>
    </row>
    <row r="29" spans="1:19" ht="15.75">
      <c r="A29" s="10" t="e">
        <f>RANK(E4,E26:E200,0)</f>
        <v>#DIV/0!</v>
      </c>
      <c r="B29" s="9"/>
      <c r="C29" s="22"/>
      <c r="D29" s="22"/>
      <c r="E29" s="5" t="e">
        <f>SUM(G29:S29)</f>
        <v>#DIV/0!</v>
      </c>
      <c r="F29" s="11"/>
      <c r="G29" s="2">
        <f>SUM(G17:G28)-MIN(G17:G28)</f>
        <v>-4236.486486486486</v>
      </c>
      <c r="H29" s="11"/>
      <c r="I29" s="2">
        <f>SUM(I17:I28)-MIN(I17:I28)</f>
        <v>510903.6144578313</v>
      </c>
      <c r="J29" s="11"/>
      <c r="K29" s="2">
        <f>SUM(K17:K28)-MIN(K17:K28)</f>
        <v>-5777.662100456621</v>
      </c>
      <c r="L29" s="11"/>
      <c r="M29" s="2">
        <f>SUM(M17:M28)-MIN(M17:M28)</f>
        <v>-11563.75</v>
      </c>
      <c r="N29" s="11"/>
      <c r="O29" s="2">
        <f>SUM(O17:O28)-MIN(O17:O28)</f>
        <v>-1717.4193548387093</v>
      </c>
      <c r="P29" s="12"/>
      <c r="Q29" s="2">
        <f>SUM(Q17:Q27)-MIN(Q17:Q27)</f>
        <v>750542.1686746988</v>
      </c>
      <c r="R29" s="12"/>
      <c r="S29" s="2" t="e">
        <f>SUM(S17:S28)-MIN(S17:S28)</f>
        <v>#DIV/0!</v>
      </c>
    </row>
    <row r="30" spans="1:19" ht="15.75">
      <c r="A30" s="10"/>
      <c r="B30" s="7"/>
      <c r="C30" s="20"/>
      <c r="D30" s="20"/>
      <c r="E30" s="4"/>
      <c r="F30" s="18"/>
      <c r="G30" s="2">
        <f aca="true" t="shared" si="12" ref="G30:G38">((SQRT(F30)-1.425)/0.0037)</f>
        <v>-385.13513513513516</v>
      </c>
      <c r="H30" s="18"/>
      <c r="I30" s="2">
        <f aca="true" t="shared" si="13" ref="I30:I38">(((75/(H30+0.24))-4.1)/0.00664)</f>
        <v>46445.783132530116</v>
      </c>
      <c r="J30" s="18"/>
      <c r="K30" s="2">
        <f aca="true" t="shared" si="14" ref="K30:K38">((SQRT(J30)-1.15028)/0.00219)</f>
        <v>-525.2420091324201</v>
      </c>
      <c r="L30" s="18"/>
      <c r="M30" s="2">
        <f aca="true" t="shared" si="15" ref="M30:M38">((SQRT(L30)-0.841)/0.0008)</f>
        <v>-1051.25</v>
      </c>
      <c r="N30" s="18"/>
      <c r="O30" s="2">
        <f aca="true" t="shared" si="16" ref="O30:O38">((SQRT(N30)-1.936)/0.0124)</f>
        <v>-156.1290322580645</v>
      </c>
      <c r="P30" s="18"/>
      <c r="Q30" s="5">
        <f>(((300/(P30+0.24))-4.1)/0.00332)</f>
        <v>375271.0843373494</v>
      </c>
      <c r="R30" s="18"/>
      <c r="S30" s="5" t="e">
        <f aca="true" t="shared" si="17" ref="S30:S38">(((1000/R30)-2.158)/0.006)</f>
        <v>#DIV/0!</v>
      </c>
    </row>
    <row r="31" spans="1:19" ht="15.75">
      <c r="A31" s="10"/>
      <c r="B31" s="7"/>
      <c r="C31" s="20"/>
      <c r="D31" s="20"/>
      <c r="E31" s="4"/>
      <c r="F31" s="18"/>
      <c r="G31" s="2">
        <f t="shared" si="12"/>
        <v>-385.13513513513516</v>
      </c>
      <c r="H31" s="18"/>
      <c r="I31" s="2">
        <f t="shared" si="13"/>
        <v>46445.783132530116</v>
      </c>
      <c r="J31" s="18"/>
      <c r="K31" s="2">
        <f t="shared" si="14"/>
        <v>-525.2420091324201</v>
      </c>
      <c r="L31" s="18"/>
      <c r="M31" s="2">
        <f t="shared" si="15"/>
        <v>-1051.25</v>
      </c>
      <c r="N31" s="18"/>
      <c r="O31" s="2">
        <f t="shared" si="16"/>
        <v>-156.1290322580645</v>
      </c>
      <c r="P31" s="18"/>
      <c r="Q31" s="5">
        <f>(((300/(P31+0.24))-4.1)/0.00332)</f>
        <v>375271.0843373494</v>
      </c>
      <c r="R31" s="18"/>
      <c r="S31" s="5" t="e">
        <f t="shared" si="17"/>
        <v>#DIV/0!</v>
      </c>
    </row>
    <row r="32" spans="1:19" ht="15.75">
      <c r="A32" s="10"/>
      <c r="B32" s="7"/>
      <c r="C32" s="20"/>
      <c r="D32" s="20"/>
      <c r="E32" s="4"/>
      <c r="F32" s="18"/>
      <c r="G32" s="2">
        <f t="shared" si="12"/>
        <v>-385.13513513513516</v>
      </c>
      <c r="H32" s="18"/>
      <c r="I32" s="2">
        <f t="shared" si="13"/>
        <v>46445.783132530116</v>
      </c>
      <c r="J32" s="18"/>
      <c r="K32" s="2">
        <f t="shared" si="14"/>
        <v>-525.2420091324201</v>
      </c>
      <c r="L32" s="18"/>
      <c r="M32" s="2">
        <f t="shared" si="15"/>
        <v>-1051.25</v>
      </c>
      <c r="N32" s="18"/>
      <c r="O32" s="2">
        <f t="shared" si="16"/>
        <v>-156.1290322580645</v>
      </c>
      <c r="P32" s="18"/>
      <c r="Q32" s="12">
        <v>0</v>
      </c>
      <c r="R32" s="18"/>
      <c r="S32" s="5" t="e">
        <f t="shared" si="17"/>
        <v>#DIV/0!</v>
      </c>
    </row>
    <row r="33" spans="1:19" ht="15.75">
      <c r="A33" s="10"/>
      <c r="B33" s="7"/>
      <c r="C33" s="20"/>
      <c r="D33" s="20"/>
      <c r="E33" s="4"/>
      <c r="F33" s="18"/>
      <c r="G33" s="2">
        <f t="shared" si="12"/>
        <v>-385.13513513513516</v>
      </c>
      <c r="H33" s="18"/>
      <c r="I33" s="2">
        <f t="shared" si="13"/>
        <v>46445.783132530116</v>
      </c>
      <c r="J33" s="18"/>
      <c r="K33" s="2">
        <f t="shared" si="14"/>
        <v>-525.2420091324201</v>
      </c>
      <c r="L33" s="18"/>
      <c r="M33" s="2">
        <f t="shared" si="15"/>
        <v>-1051.25</v>
      </c>
      <c r="N33" s="18"/>
      <c r="O33" s="2">
        <f t="shared" si="16"/>
        <v>-156.1290322580645</v>
      </c>
      <c r="P33" s="18"/>
      <c r="Q33" s="12">
        <v>0</v>
      </c>
      <c r="R33" s="18"/>
      <c r="S33" s="5" t="e">
        <f t="shared" si="17"/>
        <v>#DIV/0!</v>
      </c>
    </row>
    <row r="34" spans="1:19" ht="15.75">
      <c r="A34" s="10"/>
      <c r="B34" s="7"/>
      <c r="C34" s="20"/>
      <c r="D34" s="20"/>
      <c r="E34" s="4"/>
      <c r="F34" s="18"/>
      <c r="G34" s="2">
        <f t="shared" si="12"/>
        <v>-385.13513513513516</v>
      </c>
      <c r="H34" s="18"/>
      <c r="I34" s="2">
        <f t="shared" si="13"/>
        <v>46445.783132530116</v>
      </c>
      <c r="J34" s="18"/>
      <c r="K34" s="2">
        <f t="shared" si="14"/>
        <v>-525.2420091324201</v>
      </c>
      <c r="L34" s="18"/>
      <c r="M34" s="2">
        <f t="shared" si="15"/>
        <v>-1051.25</v>
      </c>
      <c r="N34" s="18"/>
      <c r="O34" s="2">
        <f t="shared" si="16"/>
        <v>-156.1290322580645</v>
      </c>
      <c r="P34" s="18"/>
      <c r="Q34" s="12">
        <v>0</v>
      </c>
      <c r="R34" s="18"/>
      <c r="S34" s="5" t="e">
        <f t="shared" si="17"/>
        <v>#DIV/0!</v>
      </c>
    </row>
    <row r="35" spans="1:19" ht="15.75">
      <c r="A35" s="10"/>
      <c r="B35" s="7"/>
      <c r="C35" s="20"/>
      <c r="D35" s="20"/>
      <c r="E35" s="4"/>
      <c r="F35" s="18"/>
      <c r="G35" s="2">
        <f t="shared" si="12"/>
        <v>-385.13513513513516</v>
      </c>
      <c r="H35" s="18"/>
      <c r="I35" s="2">
        <f t="shared" si="13"/>
        <v>46445.783132530116</v>
      </c>
      <c r="J35" s="18"/>
      <c r="K35" s="2">
        <f t="shared" si="14"/>
        <v>-525.2420091324201</v>
      </c>
      <c r="L35" s="18"/>
      <c r="M35" s="2">
        <f t="shared" si="15"/>
        <v>-1051.25</v>
      </c>
      <c r="N35" s="18"/>
      <c r="O35" s="2">
        <f t="shared" si="16"/>
        <v>-156.1290322580645</v>
      </c>
      <c r="P35" s="18"/>
      <c r="Q35" s="12">
        <v>0</v>
      </c>
      <c r="R35" s="18"/>
      <c r="S35" s="5" t="e">
        <f t="shared" si="17"/>
        <v>#DIV/0!</v>
      </c>
    </row>
    <row r="36" spans="1:19" ht="15.75">
      <c r="A36" s="10"/>
      <c r="B36" s="7"/>
      <c r="C36" s="20"/>
      <c r="D36" s="20"/>
      <c r="E36" s="4"/>
      <c r="F36" s="18"/>
      <c r="G36" s="2">
        <f t="shared" si="12"/>
        <v>-385.13513513513516</v>
      </c>
      <c r="H36" s="18"/>
      <c r="I36" s="2">
        <f t="shared" si="13"/>
        <v>46445.783132530116</v>
      </c>
      <c r="J36" s="18"/>
      <c r="K36" s="2">
        <f t="shared" si="14"/>
        <v>-525.2420091324201</v>
      </c>
      <c r="L36" s="18"/>
      <c r="M36" s="2">
        <f t="shared" si="15"/>
        <v>-1051.25</v>
      </c>
      <c r="N36" s="18"/>
      <c r="O36" s="2">
        <f t="shared" si="16"/>
        <v>-156.1290322580645</v>
      </c>
      <c r="P36" s="18"/>
      <c r="Q36" s="12">
        <v>0</v>
      </c>
      <c r="R36" s="18"/>
      <c r="S36" s="5" t="e">
        <f t="shared" si="17"/>
        <v>#DIV/0!</v>
      </c>
    </row>
    <row r="37" spans="1:19" ht="15.75">
      <c r="A37" s="10"/>
      <c r="B37" s="7"/>
      <c r="C37" s="20"/>
      <c r="D37" s="20"/>
      <c r="E37" s="4"/>
      <c r="F37" s="18"/>
      <c r="G37" s="2">
        <f t="shared" si="12"/>
        <v>-385.13513513513516</v>
      </c>
      <c r="H37" s="18"/>
      <c r="I37" s="2">
        <f t="shared" si="13"/>
        <v>46445.783132530116</v>
      </c>
      <c r="J37" s="18"/>
      <c r="K37" s="2">
        <f t="shared" si="14"/>
        <v>-525.2420091324201</v>
      </c>
      <c r="L37" s="18"/>
      <c r="M37" s="2">
        <f t="shared" si="15"/>
        <v>-1051.25</v>
      </c>
      <c r="N37" s="18"/>
      <c r="O37" s="2">
        <f t="shared" si="16"/>
        <v>-156.1290322580645</v>
      </c>
      <c r="P37" s="18"/>
      <c r="Q37" s="12">
        <v>0</v>
      </c>
      <c r="R37" s="18"/>
      <c r="S37" s="5" t="e">
        <f t="shared" si="17"/>
        <v>#DIV/0!</v>
      </c>
    </row>
    <row r="38" spans="1:19" ht="15.75">
      <c r="A38" s="10"/>
      <c r="B38" s="7"/>
      <c r="C38" s="20"/>
      <c r="D38" s="20"/>
      <c r="E38" s="4"/>
      <c r="F38" s="18"/>
      <c r="G38" s="2">
        <f t="shared" si="12"/>
        <v>-385.13513513513516</v>
      </c>
      <c r="H38" s="18"/>
      <c r="I38" s="2">
        <f t="shared" si="13"/>
        <v>46445.783132530116</v>
      </c>
      <c r="J38" s="18"/>
      <c r="K38" s="2">
        <f t="shared" si="14"/>
        <v>-525.2420091324201</v>
      </c>
      <c r="L38" s="18"/>
      <c r="M38" s="2">
        <f t="shared" si="15"/>
        <v>-1051.25</v>
      </c>
      <c r="N38" s="18"/>
      <c r="O38" s="2">
        <f t="shared" si="16"/>
        <v>-156.1290322580645</v>
      </c>
      <c r="P38" s="18"/>
      <c r="Q38" s="12">
        <v>0</v>
      </c>
      <c r="R38" s="18"/>
      <c r="S38" s="5" t="e">
        <f t="shared" si="17"/>
        <v>#DIV/0!</v>
      </c>
    </row>
    <row r="39" spans="1:19" ht="15.75">
      <c r="A39" s="10"/>
      <c r="B39" s="8"/>
      <c r="C39" s="21"/>
      <c r="D39" s="21"/>
      <c r="E39" s="5"/>
      <c r="F39" s="12"/>
      <c r="G39" s="2">
        <f>((SQRT(F39)-1.425)/0.0037)</f>
        <v>-385.13513513513516</v>
      </c>
      <c r="H39" s="12"/>
      <c r="I39" s="2">
        <f>(((75/(H39+0.24))-4.1)/0.00664)</f>
        <v>46445.783132530116</v>
      </c>
      <c r="J39" s="12"/>
      <c r="K39" s="2">
        <f>((SQRT(J39)-1.15028)/0.00219)</f>
        <v>-525.2420091324201</v>
      </c>
      <c r="L39" s="12"/>
      <c r="M39" s="2">
        <f>((SQRT(L39)-0.841)/0.0008)</f>
        <v>-1051.25</v>
      </c>
      <c r="N39" s="12"/>
      <c r="O39" s="2">
        <f>((SQRT(N39)-1.936)/0.0124)</f>
        <v>-156.1290322580645</v>
      </c>
      <c r="P39" s="12"/>
      <c r="Q39" s="12">
        <v>0</v>
      </c>
      <c r="R39" s="12"/>
      <c r="S39" s="5" t="e">
        <f>(((1000/R39)-2.158)/0.006)</f>
        <v>#DIV/0!</v>
      </c>
    </row>
    <row r="40" spans="1:19" ht="15.75">
      <c r="A40" s="10"/>
      <c r="B40" s="8"/>
      <c r="C40" s="21"/>
      <c r="D40" s="21"/>
      <c r="E40" s="5"/>
      <c r="F40" s="12"/>
      <c r="G40" s="2">
        <f>((SQRT(F40)-1.425)/0.0037)</f>
        <v>-385.13513513513516</v>
      </c>
      <c r="H40" s="12"/>
      <c r="I40" s="2">
        <f>(((75/(H40+0.24))-4.1)/0.00664)</f>
        <v>46445.783132530116</v>
      </c>
      <c r="J40" s="12"/>
      <c r="K40" s="2">
        <f>((SQRT(J40)-1.15028)/0.00219)</f>
        <v>-525.2420091324201</v>
      </c>
      <c r="L40" s="12"/>
      <c r="M40" s="2">
        <f>((SQRT(L40)-0.841)/0.0008)</f>
        <v>-1051.25</v>
      </c>
      <c r="N40" s="12"/>
      <c r="O40" s="2">
        <f>((SQRT(N40)-1.936)/0.0124)</f>
        <v>-156.1290322580645</v>
      </c>
      <c r="P40" s="12"/>
      <c r="Q40" s="12">
        <v>0</v>
      </c>
      <c r="R40" s="12"/>
      <c r="S40" s="5" t="e">
        <f>(((1000/R40)-2.158)/0.006)</f>
        <v>#DIV/0!</v>
      </c>
    </row>
    <row r="41" spans="1:19" ht="15.75">
      <c r="A41" s="10"/>
      <c r="B41" s="8"/>
      <c r="C41" s="21"/>
      <c r="D41" s="21"/>
      <c r="E41" s="5"/>
      <c r="F41" s="12"/>
      <c r="G41" s="2">
        <f>((SQRT(F41)-1.425)/0.0037)</f>
        <v>-385.13513513513516</v>
      </c>
      <c r="H41" s="12"/>
      <c r="I41" s="2">
        <f>(((75/(H41+0.24))-4.1)/0.00664)</f>
        <v>46445.783132530116</v>
      </c>
      <c r="J41" s="12"/>
      <c r="K41" s="2">
        <f>((SQRT(J41)-1.15028)/0.00219)</f>
        <v>-525.2420091324201</v>
      </c>
      <c r="L41" s="12"/>
      <c r="M41" s="2">
        <f>((SQRT(L41)-0.841)/0.0008)</f>
        <v>-1051.25</v>
      </c>
      <c r="N41" s="12"/>
      <c r="O41" s="2">
        <f>((SQRT(N41)-1.936)/0.0124)</f>
        <v>-156.1290322580645</v>
      </c>
      <c r="P41" s="12"/>
      <c r="Q41" s="5">
        <v>0</v>
      </c>
      <c r="R41" s="12"/>
      <c r="S41" s="5" t="e">
        <f>(((1000/R41)-2.158)/0.006)</f>
        <v>#DIV/0!</v>
      </c>
    </row>
    <row r="42" spans="1:19" ht="15.75">
      <c r="A42" s="10" t="e">
        <f>RANK(E42,E4:E200,0)</f>
        <v>#DIV/0!</v>
      </c>
      <c r="B42" s="9"/>
      <c r="C42" s="22"/>
      <c r="D42" s="22"/>
      <c r="E42" s="5" t="e">
        <f>SUM(G42:S42)</f>
        <v>#DIV/0!</v>
      </c>
      <c r="F42" s="11"/>
      <c r="G42" s="2">
        <f>SUM(G30:G41)-MIN(G30:G41)</f>
        <v>-4236.486486486486</v>
      </c>
      <c r="H42" s="11"/>
      <c r="I42" s="2">
        <f>SUM(I30:I41)-MIN(I30:I41)</f>
        <v>510903.6144578313</v>
      </c>
      <c r="J42" s="11"/>
      <c r="K42" s="2">
        <f>SUM(K30:K41)-MIN(K30:K41)</f>
        <v>-5777.662100456621</v>
      </c>
      <c r="L42" s="11"/>
      <c r="M42" s="2">
        <f>SUM(M30:M41)-MIN(M30:M41)</f>
        <v>-11563.75</v>
      </c>
      <c r="N42" s="11"/>
      <c r="O42" s="2">
        <f>SUM(O30:O41)-MIN(O30:O41)</f>
        <v>-1717.4193548387093</v>
      </c>
      <c r="P42" s="12"/>
      <c r="Q42" s="2">
        <f>SUM(Q30:Q40)-MIN(Q30:Q40)</f>
        <v>750542.1686746988</v>
      </c>
      <c r="R42" s="12"/>
      <c r="S42" s="2" t="e">
        <f>SUM(S30:S41)-MIN(S30:S41)</f>
        <v>#DIV/0!</v>
      </c>
    </row>
    <row r="43" spans="1:19" ht="15.75">
      <c r="A43" s="10"/>
      <c r="B43" s="7"/>
      <c r="C43" s="20"/>
      <c r="D43" s="20"/>
      <c r="E43" s="4"/>
      <c r="F43" s="18"/>
      <c r="G43" s="2">
        <f aca="true" t="shared" si="18" ref="G43:G51">((SQRT(F43)-1.425)/0.0037)</f>
        <v>-385.13513513513516</v>
      </c>
      <c r="H43" s="18"/>
      <c r="I43" s="2">
        <f aca="true" t="shared" si="19" ref="I43:I51">(((75/(H43+0.24))-4.1)/0.00664)</f>
        <v>46445.783132530116</v>
      </c>
      <c r="J43" s="18"/>
      <c r="K43" s="2">
        <f aca="true" t="shared" si="20" ref="K43:K51">((SQRT(J43)-1.15028)/0.00219)</f>
        <v>-525.2420091324201</v>
      </c>
      <c r="L43" s="18"/>
      <c r="M43" s="2">
        <f aca="true" t="shared" si="21" ref="M43:M51">((SQRT(L43)-0.841)/0.0008)</f>
        <v>-1051.25</v>
      </c>
      <c r="N43" s="18"/>
      <c r="O43" s="2">
        <f aca="true" t="shared" si="22" ref="O43:O51">((SQRT(N43)-1.936)/0.0124)</f>
        <v>-156.1290322580645</v>
      </c>
      <c r="P43" s="18"/>
      <c r="Q43" s="5">
        <f>(((300/(P43+0.24))-4.1)/0.00332)</f>
        <v>375271.0843373494</v>
      </c>
      <c r="R43" s="18"/>
      <c r="S43" s="5" t="e">
        <f aca="true" t="shared" si="23" ref="S43:S51">(((1000/R43)-2.158)/0.006)</f>
        <v>#DIV/0!</v>
      </c>
    </row>
    <row r="44" spans="1:19" ht="15.75">
      <c r="A44" s="10"/>
      <c r="B44" s="7"/>
      <c r="C44" s="20"/>
      <c r="D44" s="20"/>
      <c r="E44" s="4"/>
      <c r="F44" s="18"/>
      <c r="G44" s="2">
        <f t="shared" si="18"/>
        <v>-385.13513513513516</v>
      </c>
      <c r="H44" s="18"/>
      <c r="I44" s="2">
        <f t="shared" si="19"/>
        <v>46445.783132530116</v>
      </c>
      <c r="J44" s="18"/>
      <c r="K44" s="2">
        <f t="shared" si="20"/>
        <v>-525.2420091324201</v>
      </c>
      <c r="L44" s="18"/>
      <c r="M44" s="2">
        <f t="shared" si="21"/>
        <v>-1051.25</v>
      </c>
      <c r="N44" s="18"/>
      <c r="O44" s="2">
        <f t="shared" si="22"/>
        <v>-156.1290322580645</v>
      </c>
      <c r="P44" s="18"/>
      <c r="Q44" s="5">
        <f>(((300/(P44+0.24))-4.1)/0.00332)</f>
        <v>375271.0843373494</v>
      </c>
      <c r="R44" s="18"/>
      <c r="S44" s="5" t="e">
        <f t="shared" si="23"/>
        <v>#DIV/0!</v>
      </c>
    </row>
    <row r="45" spans="1:19" ht="15.75">
      <c r="A45" s="10"/>
      <c r="B45" s="7"/>
      <c r="C45" s="20"/>
      <c r="D45" s="20"/>
      <c r="E45" s="4"/>
      <c r="F45" s="18"/>
      <c r="G45" s="2">
        <f t="shared" si="18"/>
        <v>-385.13513513513516</v>
      </c>
      <c r="H45" s="18"/>
      <c r="I45" s="2">
        <f t="shared" si="19"/>
        <v>46445.783132530116</v>
      </c>
      <c r="J45" s="18"/>
      <c r="K45" s="2">
        <f t="shared" si="20"/>
        <v>-525.2420091324201</v>
      </c>
      <c r="L45" s="18"/>
      <c r="M45" s="2">
        <f t="shared" si="21"/>
        <v>-1051.25</v>
      </c>
      <c r="N45" s="18"/>
      <c r="O45" s="2">
        <f t="shared" si="22"/>
        <v>-156.1290322580645</v>
      </c>
      <c r="P45" s="18"/>
      <c r="Q45" s="12">
        <v>0</v>
      </c>
      <c r="R45" s="18"/>
      <c r="S45" s="5" t="e">
        <f t="shared" si="23"/>
        <v>#DIV/0!</v>
      </c>
    </row>
    <row r="46" spans="1:19" ht="15.75">
      <c r="A46" s="10"/>
      <c r="B46" s="7"/>
      <c r="C46" s="20"/>
      <c r="D46" s="20"/>
      <c r="E46" s="4"/>
      <c r="F46" s="18"/>
      <c r="G46" s="2">
        <f t="shared" si="18"/>
        <v>-385.13513513513516</v>
      </c>
      <c r="H46" s="18"/>
      <c r="I46" s="2">
        <f t="shared" si="19"/>
        <v>46445.783132530116</v>
      </c>
      <c r="J46" s="18"/>
      <c r="K46" s="2">
        <f t="shared" si="20"/>
        <v>-525.2420091324201</v>
      </c>
      <c r="L46" s="18"/>
      <c r="M46" s="2">
        <f t="shared" si="21"/>
        <v>-1051.25</v>
      </c>
      <c r="N46" s="18"/>
      <c r="O46" s="2">
        <f t="shared" si="22"/>
        <v>-156.1290322580645</v>
      </c>
      <c r="P46" s="18"/>
      <c r="Q46" s="12">
        <v>0</v>
      </c>
      <c r="R46" s="18"/>
      <c r="S46" s="5" t="e">
        <f t="shared" si="23"/>
        <v>#DIV/0!</v>
      </c>
    </row>
    <row r="47" spans="1:19" ht="15.75">
      <c r="A47" s="10"/>
      <c r="B47" s="7"/>
      <c r="C47" s="20"/>
      <c r="D47" s="20"/>
      <c r="E47" s="4"/>
      <c r="F47" s="18"/>
      <c r="G47" s="2">
        <f t="shared" si="18"/>
        <v>-385.13513513513516</v>
      </c>
      <c r="H47" s="18"/>
      <c r="I47" s="2">
        <f t="shared" si="19"/>
        <v>46445.783132530116</v>
      </c>
      <c r="J47" s="18"/>
      <c r="K47" s="2">
        <f t="shared" si="20"/>
        <v>-525.2420091324201</v>
      </c>
      <c r="L47" s="18"/>
      <c r="M47" s="2">
        <f t="shared" si="21"/>
        <v>-1051.25</v>
      </c>
      <c r="N47" s="18"/>
      <c r="O47" s="2">
        <f t="shared" si="22"/>
        <v>-156.1290322580645</v>
      </c>
      <c r="P47" s="18"/>
      <c r="Q47" s="12">
        <v>0</v>
      </c>
      <c r="R47" s="18"/>
      <c r="S47" s="5" t="e">
        <f t="shared" si="23"/>
        <v>#DIV/0!</v>
      </c>
    </row>
    <row r="48" spans="1:19" ht="15.75">
      <c r="A48" s="10"/>
      <c r="B48" s="7"/>
      <c r="C48" s="20"/>
      <c r="D48" s="20"/>
      <c r="E48" s="4"/>
      <c r="F48" s="18"/>
      <c r="G48" s="2">
        <f t="shared" si="18"/>
        <v>-385.13513513513516</v>
      </c>
      <c r="H48" s="18"/>
      <c r="I48" s="2">
        <f t="shared" si="19"/>
        <v>46445.783132530116</v>
      </c>
      <c r="J48" s="18"/>
      <c r="K48" s="2">
        <f t="shared" si="20"/>
        <v>-525.2420091324201</v>
      </c>
      <c r="L48" s="18"/>
      <c r="M48" s="2">
        <f t="shared" si="21"/>
        <v>-1051.25</v>
      </c>
      <c r="N48" s="18"/>
      <c r="O48" s="2">
        <f t="shared" si="22"/>
        <v>-156.1290322580645</v>
      </c>
      <c r="P48" s="18"/>
      <c r="Q48" s="12">
        <v>0</v>
      </c>
      <c r="R48" s="18"/>
      <c r="S48" s="5" t="e">
        <f t="shared" si="23"/>
        <v>#DIV/0!</v>
      </c>
    </row>
    <row r="49" spans="1:19" ht="15.75">
      <c r="A49" s="10"/>
      <c r="B49" s="7"/>
      <c r="C49" s="20"/>
      <c r="D49" s="20"/>
      <c r="E49" s="4"/>
      <c r="F49" s="18"/>
      <c r="G49" s="2">
        <f t="shared" si="18"/>
        <v>-385.13513513513516</v>
      </c>
      <c r="H49" s="18"/>
      <c r="I49" s="2">
        <f t="shared" si="19"/>
        <v>46445.783132530116</v>
      </c>
      <c r="J49" s="18"/>
      <c r="K49" s="2">
        <f t="shared" si="20"/>
        <v>-525.2420091324201</v>
      </c>
      <c r="L49" s="18"/>
      <c r="M49" s="2">
        <f t="shared" si="21"/>
        <v>-1051.25</v>
      </c>
      <c r="N49" s="18"/>
      <c r="O49" s="2">
        <f t="shared" si="22"/>
        <v>-156.1290322580645</v>
      </c>
      <c r="P49" s="18"/>
      <c r="Q49" s="12">
        <v>0</v>
      </c>
      <c r="R49" s="18"/>
      <c r="S49" s="5" t="e">
        <f t="shared" si="23"/>
        <v>#DIV/0!</v>
      </c>
    </row>
    <row r="50" spans="1:19" ht="15.75">
      <c r="A50" s="10"/>
      <c r="B50" s="7"/>
      <c r="C50" s="20"/>
      <c r="D50" s="20"/>
      <c r="E50" s="4"/>
      <c r="F50" s="18"/>
      <c r="G50" s="2">
        <f t="shared" si="18"/>
        <v>-385.13513513513516</v>
      </c>
      <c r="H50" s="18"/>
      <c r="I50" s="2">
        <f t="shared" si="19"/>
        <v>46445.783132530116</v>
      </c>
      <c r="J50" s="18"/>
      <c r="K50" s="2">
        <f t="shared" si="20"/>
        <v>-525.2420091324201</v>
      </c>
      <c r="L50" s="18"/>
      <c r="M50" s="2">
        <f t="shared" si="21"/>
        <v>-1051.25</v>
      </c>
      <c r="N50" s="18"/>
      <c r="O50" s="2">
        <f t="shared" si="22"/>
        <v>-156.1290322580645</v>
      </c>
      <c r="P50" s="18"/>
      <c r="Q50" s="12">
        <v>0</v>
      </c>
      <c r="R50" s="18"/>
      <c r="S50" s="5" t="e">
        <f t="shared" si="23"/>
        <v>#DIV/0!</v>
      </c>
    </row>
    <row r="51" spans="1:19" ht="15.75">
      <c r="A51" s="10"/>
      <c r="B51" s="7"/>
      <c r="C51" s="20"/>
      <c r="D51" s="20"/>
      <c r="E51" s="4"/>
      <c r="F51" s="18"/>
      <c r="G51" s="2">
        <f t="shared" si="18"/>
        <v>-385.13513513513516</v>
      </c>
      <c r="H51" s="18"/>
      <c r="I51" s="2">
        <f t="shared" si="19"/>
        <v>46445.783132530116</v>
      </c>
      <c r="J51" s="18"/>
      <c r="K51" s="2">
        <f t="shared" si="20"/>
        <v>-525.2420091324201</v>
      </c>
      <c r="L51" s="18"/>
      <c r="M51" s="2">
        <f t="shared" si="21"/>
        <v>-1051.25</v>
      </c>
      <c r="N51" s="18"/>
      <c r="O51" s="2">
        <f t="shared" si="22"/>
        <v>-156.1290322580645</v>
      </c>
      <c r="P51" s="18"/>
      <c r="Q51" s="12">
        <v>0</v>
      </c>
      <c r="R51" s="18"/>
      <c r="S51" s="5" t="e">
        <f t="shared" si="23"/>
        <v>#DIV/0!</v>
      </c>
    </row>
    <row r="52" spans="1:19" ht="15.75">
      <c r="A52" s="10"/>
      <c r="B52" s="8"/>
      <c r="C52" s="21"/>
      <c r="D52" s="21"/>
      <c r="E52" s="5"/>
      <c r="F52" s="12"/>
      <c r="G52" s="2">
        <f>((SQRT(F52)-1.425)/0.0037)</f>
        <v>-385.13513513513516</v>
      </c>
      <c r="H52" s="12"/>
      <c r="I52" s="2">
        <f>(((75/(H52+0.24))-4.1)/0.00664)</f>
        <v>46445.783132530116</v>
      </c>
      <c r="J52" s="12"/>
      <c r="K52" s="2">
        <f>((SQRT(J52)-1.15028)/0.00219)</f>
        <v>-525.2420091324201</v>
      </c>
      <c r="L52" s="12"/>
      <c r="M52" s="2">
        <f>((SQRT(L52)-0.841)/0.0008)</f>
        <v>-1051.25</v>
      </c>
      <c r="N52" s="12"/>
      <c r="O52" s="2">
        <f>((SQRT(N52)-1.936)/0.0124)</f>
        <v>-156.1290322580645</v>
      </c>
      <c r="P52" s="12"/>
      <c r="Q52" s="12">
        <v>0</v>
      </c>
      <c r="R52" s="12"/>
      <c r="S52" s="5" t="e">
        <f>(((1000/R52)-2.158)/0.006)</f>
        <v>#DIV/0!</v>
      </c>
    </row>
    <row r="53" spans="1:19" ht="15.75">
      <c r="A53" s="10"/>
      <c r="B53" s="8"/>
      <c r="C53" s="21"/>
      <c r="D53" s="21"/>
      <c r="E53" s="5"/>
      <c r="F53" s="12"/>
      <c r="G53" s="2">
        <f>((SQRT(F53)-1.425)/0.0037)</f>
        <v>-385.13513513513516</v>
      </c>
      <c r="H53" s="12"/>
      <c r="I53" s="2">
        <f>(((75/(H53+0.24))-4.1)/0.00664)</f>
        <v>46445.783132530116</v>
      </c>
      <c r="J53" s="12"/>
      <c r="K53" s="2">
        <f>((SQRT(J53)-1.15028)/0.00219)</f>
        <v>-525.2420091324201</v>
      </c>
      <c r="L53" s="12"/>
      <c r="M53" s="2">
        <f>((SQRT(L53)-0.841)/0.0008)</f>
        <v>-1051.25</v>
      </c>
      <c r="N53" s="12"/>
      <c r="O53" s="2">
        <f>((SQRT(N53)-1.936)/0.0124)</f>
        <v>-156.1290322580645</v>
      </c>
      <c r="P53" s="12"/>
      <c r="Q53" s="12">
        <v>0</v>
      </c>
      <c r="R53" s="12"/>
      <c r="S53" s="5" t="e">
        <f>(((1000/R53)-2.158)/0.006)</f>
        <v>#DIV/0!</v>
      </c>
    </row>
    <row r="54" spans="1:19" ht="15.75">
      <c r="A54" s="10"/>
      <c r="B54" s="8"/>
      <c r="C54" s="21"/>
      <c r="D54" s="21"/>
      <c r="E54" s="5"/>
      <c r="F54" s="12"/>
      <c r="G54" s="2">
        <f>((SQRT(F54)-1.425)/0.0037)</f>
        <v>-385.13513513513516</v>
      </c>
      <c r="H54" s="12"/>
      <c r="I54" s="2">
        <f>(((75/(H54+0.24))-4.1)/0.00664)</f>
        <v>46445.783132530116</v>
      </c>
      <c r="J54" s="12"/>
      <c r="K54" s="2">
        <f>((SQRT(J54)-1.15028)/0.00219)</f>
        <v>-525.2420091324201</v>
      </c>
      <c r="L54" s="12"/>
      <c r="M54" s="2">
        <f>((SQRT(L54)-0.841)/0.0008)</f>
        <v>-1051.25</v>
      </c>
      <c r="N54" s="12"/>
      <c r="O54" s="2">
        <f>((SQRT(N54)-1.936)/0.0124)</f>
        <v>-156.1290322580645</v>
      </c>
      <c r="P54" s="12"/>
      <c r="Q54" s="5">
        <v>0</v>
      </c>
      <c r="R54" s="12"/>
      <c r="S54" s="5" t="e">
        <f>(((1000/R54)-2.158)/0.006)</f>
        <v>#DIV/0!</v>
      </c>
    </row>
    <row r="55" spans="1:19" ht="15.75">
      <c r="A55" s="10" t="e">
        <f>RANK(E55,E4:E200,0)</f>
        <v>#DIV/0!</v>
      </c>
      <c r="B55" s="9"/>
      <c r="C55" s="22"/>
      <c r="D55" s="22"/>
      <c r="E55" s="5" t="e">
        <f>SUM(G55:S55)</f>
        <v>#DIV/0!</v>
      </c>
      <c r="F55" s="11"/>
      <c r="G55" s="2">
        <f>SUM(G43:G54)-MIN(G43:G54)</f>
        <v>-4236.486486486486</v>
      </c>
      <c r="H55" s="11"/>
      <c r="I55" s="2">
        <f>SUM(I43:I54)-MIN(I43:I54)</f>
        <v>510903.6144578313</v>
      </c>
      <c r="J55" s="11"/>
      <c r="K55" s="2">
        <f>SUM(K43:K54)-MIN(K43:K54)</f>
        <v>-5777.662100456621</v>
      </c>
      <c r="L55" s="11"/>
      <c r="M55" s="2">
        <f>SUM(M43:M54)-MIN(M43:M54)</f>
        <v>-11563.75</v>
      </c>
      <c r="N55" s="11"/>
      <c r="O55" s="2">
        <f>SUM(O43:O54)-MIN(O43:O54)</f>
        <v>-1717.4193548387093</v>
      </c>
      <c r="P55" s="12"/>
      <c r="Q55" s="2">
        <f>SUM(Q43:Q53)-MIN(Q43:Q53)</f>
        <v>750542.1686746988</v>
      </c>
      <c r="R55" s="12"/>
      <c r="S55" s="2" t="e">
        <f>SUM(S43:S54)-MIN(S43:S54)</f>
        <v>#DIV/0!</v>
      </c>
    </row>
    <row r="56" spans="1:19" ht="15.75">
      <c r="A56" s="10"/>
      <c r="B56" s="7"/>
      <c r="C56" s="20"/>
      <c r="D56" s="20"/>
      <c r="E56" s="4"/>
      <c r="F56" s="18"/>
      <c r="G56" s="2">
        <f aca="true" t="shared" si="24" ref="G56:G64">((SQRT(F56)-1.425)/0.0037)</f>
        <v>-385.13513513513516</v>
      </c>
      <c r="H56" s="18"/>
      <c r="I56" s="2">
        <f aca="true" t="shared" si="25" ref="I56:I64">(((75/(H56+0.24))-4.1)/0.00664)</f>
        <v>46445.783132530116</v>
      </c>
      <c r="J56" s="18"/>
      <c r="K56" s="2">
        <f aca="true" t="shared" si="26" ref="K56:K64">((SQRT(J56)-1.15028)/0.00219)</f>
        <v>-525.2420091324201</v>
      </c>
      <c r="L56" s="18"/>
      <c r="M56" s="2">
        <f aca="true" t="shared" si="27" ref="M56:M64">((SQRT(L56)-0.841)/0.0008)</f>
        <v>-1051.25</v>
      </c>
      <c r="N56" s="18"/>
      <c r="O56" s="2">
        <f aca="true" t="shared" si="28" ref="O56:O64">((SQRT(N56)-1.936)/0.0124)</f>
        <v>-156.1290322580645</v>
      </c>
      <c r="P56" s="18"/>
      <c r="Q56" s="5">
        <f>(((300/(P56+0.24))-4.1)/0.00332)</f>
        <v>375271.0843373494</v>
      </c>
      <c r="R56" s="18"/>
      <c r="S56" s="5" t="e">
        <f aca="true" t="shared" si="29" ref="S56:S64">(((1000/R56)-2.158)/0.006)</f>
        <v>#DIV/0!</v>
      </c>
    </row>
    <row r="57" spans="1:19" ht="15.75">
      <c r="A57" s="10"/>
      <c r="B57" s="7"/>
      <c r="C57" s="20"/>
      <c r="D57" s="20"/>
      <c r="E57" s="4"/>
      <c r="F57" s="18"/>
      <c r="G57" s="2">
        <f t="shared" si="24"/>
        <v>-385.13513513513516</v>
      </c>
      <c r="H57" s="18"/>
      <c r="I57" s="2">
        <f t="shared" si="25"/>
        <v>46445.783132530116</v>
      </c>
      <c r="J57" s="18"/>
      <c r="K57" s="2">
        <f t="shared" si="26"/>
        <v>-525.2420091324201</v>
      </c>
      <c r="L57" s="18"/>
      <c r="M57" s="2">
        <f t="shared" si="27"/>
        <v>-1051.25</v>
      </c>
      <c r="N57" s="18"/>
      <c r="O57" s="2">
        <f t="shared" si="28"/>
        <v>-156.1290322580645</v>
      </c>
      <c r="P57" s="18"/>
      <c r="Q57" s="5">
        <f>(((300/(P57+0.24))-4.1)/0.00332)</f>
        <v>375271.0843373494</v>
      </c>
      <c r="R57" s="18"/>
      <c r="S57" s="5" t="e">
        <f t="shared" si="29"/>
        <v>#DIV/0!</v>
      </c>
    </row>
    <row r="58" spans="1:19" ht="15.75">
      <c r="A58" s="10"/>
      <c r="B58" s="7"/>
      <c r="C58" s="20"/>
      <c r="D58" s="20"/>
      <c r="E58" s="4"/>
      <c r="F58" s="18"/>
      <c r="G58" s="2">
        <f t="shared" si="24"/>
        <v>-385.13513513513516</v>
      </c>
      <c r="H58" s="18"/>
      <c r="I58" s="2">
        <f t="shared" si="25"/>
        <v>46445.783132530116</v>
      </c>
      <c r="J58" s="18"/>
      <c r="K58" s="2">
        <f t="shared" si="26"/>
        <v>-525.2420091324201</v>
      </c>
      <c r="L58" s="18"/>
      <c r="M58" s="2">
        <f t="shared" si="27"/>
        <v>-1051.25</v>
      </c>
      <c r="N58" s="18"/>
      <c r="O58" s="2">
        <f t="shared" si="28"/>
        <v>-156.1290322580645</v>
      </c>
      <c r="P58" s="18"/>
      <c r="Q58" s="12">
        <v>0</v>
      </c>
      <c r="R58" s="18"/>
      <c r="S58" s="5" t="e">
        <f t="shared" si="29"/>
        <v>#DIV/0!</v>
      </c>
    </row>
    <row r="59" spans="1:19" ht="15.75">
      <c r="A59" s="10"/>
      <c r="B59" s="7"/>
      <c r="C59" s="20"/>
      <c r="D59" s="20"/>
      <c r="E59" s="4"/>
      <c r="F59" s="18"/>
      <c r="G59" s="2">
        <f t="shared" si="24"/>
        <v>-385.13513513513516</v>
      </c>
      <c r="H59" s="18"/>
      <c r="I59" s="2">
        <f t="shared" si="25"/>
        <v>46445.783132530116</v>
      </c>
      <c r="J59" s="18"/>
      <c r="K59" s="2">
        <f t="shared" si="26"/>
        <v>-525.2420091324201</v>
      </c>
      <c r="L59" s="18"/>
      <c r="M59" s="2">
        <f t="shared" si="27"/>
        <v>-1051.25</v>
      </c>
      <c r="N59" s="18"/>
      <c r="O59" s="2">
        <f t="shared" si="28"/>
        <v>-156.1290322580645</v>
      </c>
      <c r="P59" s="18"/>
      <c r="Q59" s="12">
        <v>0</v>
      </c>
      <c r="R59" s="18"/>
      <c r="S59" s="5" t="e">
        <f t="shared" si="29"/>
        <v>#DIV/0!</v>
      </c>
    </row>
    <row r="60" spans="1:19" ht="15.75">
      <c r="A60" s="10"/>
      <c r="B60" s="7"/>
      <c r="C60" s="20"/>
      <c r="D60" s="20"/>
      <c r="E60" s="4"/>
      <c r="F60" s="18"/>
      <c r="G60" s="2">
        <f t="shared" si="24"/>
        <v>-385.13513513513516</v>
      </c>
      <c r="H60" s="18"/>
      <c r="I60" s="2">
        <f t="shared" si="25"/>
        <v>46445.783132530116</v>
      </c>
      <c r="J60" s="18"/>
      <c r="K60" s="2">
        <f t="shared" si="26"/>
        <v>-525.2420091324201</v>
      </c>
      <c r="L60" s="18"/>
      <c r="M60" s="2">
        <f t="shared" si="27"/>
        <v>-1051.25</v>
      </c>
      <c r="N60" s="18"/>
      <c r="O60" s="2">
        <f t="shared" si="28"/>
        <v>-156.1290322580645</v>
      </c>
      <c r="P60" s="18"/>
      <c r="Q60" s="12">
        <v>0</v>
      </c>
      <c r="R60" s="18"/>
      <c r="S60" s="5" t="e">
        <f t="shared" si="29"/>
        <v>#DIV/0!</v>
      </c>
    </row>
    <row r="61" spans="1:19" ht="15.75">
      <c r="A61" s="10"/>
      <c r="B61" s="7"/>
      <c r="C61" s="20"/>
      <c r="D61" s="20"/>
      <c r="E61" s="4"/>
      <c r="F61" s="18"/>
      <c r="G61" s="2">
        <f t="shared" si="24"/>
        <v>-385.13513513513516</v>
      </c>
      <c r="H61" s="18"/>
      <c r="I61" s="2">
        <f t="shared" si="25"/>
        <v>46445.783132530116</v>
      </c>
      <c r="J61" s="18"/>
      <c r="K61" s="2">
        <f t="shared" si="26"/>
        <v>-525.2420091324201</v>
      </c>
      <c r="L61" s="18"/>
      <c r="M61" s="2">
        <f t="shared" si="27"/>
        <v>-1051.25</v>
      </c>
      <c r="N61" s="18"/>
      <c r="O61" s="2">
        <f t="shared" si="28"/>
        <v>-156.1290322580645</v>
      </c>
      <c r="P61" s="18"/>
      <c r="Q61" s="12">
        <v>0</v>
      </c>
      <c r="R61" s="18"/>
      <c r="S61" s="5" t="e">
        <f t="shared" si="29"/>
        <v>#DIV/0!</v>
      </c>
    </row>
    <row r="62" spans="1:19" ht="15.75">
      <c r="A62" s="10"/>
      <c r="B62" s="7"/>
      <c r="C62" s="20"/>
      <c r="D62" s="20"/>
      <c r="E62" s="4"/>
      <c r="F62" s="18"/>
      <c r="G62" s="2">
        <f t="shared" si="24"/>
        <v>-385.13513513513516</v>
      </c>
      <c r="H62" s="18"/>
      <c r="I62" s="2">
        <f t="shared" si="25"/>
        <v>46445.783132530116</v>
      </c>
      <c r="J62" s="18"/>
      <c r="K62" s="2">
        <f t="shared" si="26"/>
        <v>-525.2420091324201</v>
      </c>
      <c r="L62" s="18"/>
      <c r="M62" s="2">
        <f t="shared" si="27"/>
        <v>-1051.25</v>
      </c>
      <c r="N62" s="18"/>
      <c r="O62" s="2">
        <f t="shared" si="28"/>
        <v>-156.1290322580645</v>
      </c>
      <c r="P62" s="18"/>
      <c r="Q62" s="12">
        <v>0</v>
      </c>
      <c r="R62" s="18"/>
      <c r="S62" s="5" t="e">
        <f t="shared" si="29"/>
        <v>#DIV/0!</v>
      </c>
    </row>
    <row r="63" spans="1:19" ht="15.75">
      <c r="A63" s="10"/>
      <c r="B63" s="7"/>
      <c r="C63" s="20"/>
      <c r="D63" s="20"/>
      <c r="E63" s="4"/>
      <c r="F63" s="18"/>
      <c r="G63" s="2">
        <f t="shared" si="24"/>
        <v>-385.13513513513516</v>
      </c>
      <c r="H63" s="18"/>
      <c r="I63" s="2">
        <f t="shared" si="25"/>
        <v>46445.783132530116</v>
      </c>
      <c r="J63" s="18"/>
      <c r="K63" s="2">
        <f t="shared" si="26"/>
        <v>-525.2420091324201</v>
      </c>
      <c r="L63" s="18"/>
      <c r="M63" s="2">
        <f t="shared" si="27"/>
        <v>-1051.25</v>
      </c>
      <c r="N63" s="18"/>
      <c r="O63" s="2">
        <f t="shared" si="28"/>
        <v>-156.1290322580645</v>
      </c>
      <c r="P63" s="18"/>
      <c r="Q63" s="12">
        <v>0</v>
      </c>
      <c r="R63" s="18"/>
      <c r="S63" s="5" t="e">
        <f t="shared" si="29"/>
        <v>#DIV/0!</v>
      </c>
    </row>
    <row r="64" spans="1:19" ht="15.75">
      <c r="A64" s="10"/>
      <c r="B64" s="7"/>
      <c r="C64" s="20"/>
      <c r="D64" s="20"/>
      <c r="E64" s="4"/>
      <c r="F64" s="18"/>
      <c r="G64" s="2">
        <f t="shared" si="24"/>
        <v>-385.13513513513516</v>
      </c>
      <c r="H64" s="18"/>
      <c r="I64" s="2">
        <f t="shared" si="25"/>
        <v>46445.783132530116</v>
      </c>
      <c r="J64" s="18"/>
      <c r="K64" s="2">
        <f t="shared" si="26"/>
        <v>-525.2420091324201</v>
      </c>
      <c r="L64" s="18"/>
      <c r="M64" s="2">
        <f t="shared" si="27"/>
        <v>-1051.25</v>
      </c>
      <c r="N64" s="18"/>
      <c r="O64" s="2">
        <f t="shared" si="28"/>
        <v>-156.1290322580645</v>
      </c>
      <c r="P64" s="18"/>
      <c r="Q64" s="12">
        <v>0</v>
      </c>
      <c r="R64" s="18"/>
      <c r="S64" s="5" t="e">
        <f t="shared" si="29"/>
        <v>#DIV/0!</v>
      </c>
    </row>
    <row r="65" spans="1:19" ht="15.75">
      <c r="A65" s="10"/>
      <c r="B65" s="8"/>
      <c r="C65" s="21"/>
      <c r="D65" s="21"/>
      <c r="E65" s="5"/>
      <c r="F65" s="12"/>
      <c r="G65" s="2">
        <f>((SQRT(F65)-1.425)/0.0037)</f>
        <v>-385.13513513513516</v>
      </c>
      <c r="H65" s="12"/>
      <c r="I65" s="2">
        <f>(((75/(H65+0.24))-4.1)/0.00664)</f>
        <v>46445.783132530116</v>
      </c>
      <c r="J65" s="12"/>
      <c r="K65" s="2">
        <f>((SQRT(J65)-1.15028)/0.00219)</f>
        <v>-525.2420091324201</v>
      </c>
      <c r="L65" s="12"/>
      <c r="M65" s="2">
        <f>((SQRT(L65)-0.841)/0.0008)</f>
        <v>-1051.25</v>
      </c>
      <c r="N65" s="12"/>
      <c r="O65" s="2">
        <f>((SQRT(N65)-1.936)/0.0124)</f>
        <v>-156.1290322580645</v>
      </c>
      <c r="P65" s="12"/>
      <c r="Q65" s="12">
        <v>0</v>
      </c>
      <c r="R65" s="12"/>
      <c r="S65" s="5" t="e">
        <f>(((1000/R65)-2.158)/0.006)</f>
        <v>#DIV/0!</v>
      </c>
    </row>
    <row r="66" spans="1:19" ht="15.75">
      <c r="A66" s="10"/>
      <c r="B66" s="8"/>
      <c r="C66" s="21"/>
      <c r="D66" s="21"/>
      <c r="E66" s="5"/>
      <c r="F66" s="12"/>
      <c r="G66" s="2">
        <f>((SQRT(F66)-1.425)/0.0037)</f>
        <v>-385.13513513513516</v>
      </c>
      <c r="H66" s="12"/>
      <c r="I66" s="2">
        <f>(((75/(H66+0.24))-4.1)/0.00664)</f>
        <v>46445.783132530116</v>
      </c>
      <c r="J66" s="12"/>
      <c r="K66" s="2">
        <f>((SQRT(J66)-1.15028)/0.00219)</f>
        <v>-525.2420091324201</v>
      </c>
      <c r="L66" s="12"/>
      <c r="M66" s="2">
        <f>((SQRT(L66)-0.841)/0.0008)</f>
        <v>-1051.25</v>
      </c>
      <c r="N66" s="12"/>
      <c r="O66" s="2">
        <f>((SQRT(N66)-1.936)/0.0124)</f>
        <v>-156.1290322580645</v>
      </c>
      <c r="P66" s="12"/>
      <c r="Q66" s="12">
        <v>0</v>
      </c>
      <c r="R66" s="12"/>
      <c r="S66" s="5" t="e">
        <f>(((1000/R66)-2.158)/0.006)</f>
        <v>#DIV/0!</v>
      </c>
    </row>
    <row r="67" spans="1:19" ht="15.75">
      <c r="A67" s="10"/>
      <c r="B67" s="8"/>
      <c r="C67" s="21"/>
      <c r="D67" s="21"/>
      <c r="E67" s="5"/>
      <c r="F67" s="12"/>
      <c r="G67" s="2">
        <f>((SQRT(F67)-1.425)/0.0037)</f>
        <v>-385.13513513513516</v>
      </c>
      <c r="H67" s="12"/>
      <c r="I67" s="2">
        <f>(((75/(H67+0.24))-4.1)/0.00664)</f>
        <v>46445.783132530116</v>
      </c>
      <c r="J67" s="12"/>
      <c r="K67" s="2">
        <f>((SQRT(J67)-1.15028)/0.00219)</f>
        <v>-525.2420091324201</v>
      </c>
      <c r="L67" s="12"/>
      <c r="M67" s="2">
        <f>((SQRT(L67)-0.841)/0.0008)</f>
        <v>-1051.25</v>
      </c>
      <c r="N67" s="12"/>
      <c r="O67" s="2">
        <f>((SQRT(N67)-1.936)/0.0124)</f>
        <v>-156.1290322580645</v>
      </c>
      <c r="P67" s="12"/>
      <c r="Q67" s="5">
        <v>0</v>
      </c>
      <c r="R67" s="12"/>
      <c r="S67" s="5" t="e">
        <f>(((1000/R67)-2.158)/0.006)</f>
        <v>#DIV/0!</v>
      </c>
    </row>
    <row r="68" spans="1:19" ht="15.75">
      <c r="A68" s="10" t="e">
        <f>RANK(E68,E4:E200,0)</f>
        <v>#DIV/0!</v>
      </c>
      <c r="B68" s="9"/>
      <c r="C68" s="22"/>
      <c r="D68" s="22"/>
      <c r="E68" s="5" t="e">
        <f>SUM(G68:S68)</f>
        <v>#DIV/0!</v>
      </c>
      <c r="F68" s="11"/>
      <c r="G68" s="2">
        <f>SUM(G56:G67)-MIN(G56:G67)</f>
        <v>-4236.486486486486</v>
      </c>
      <c r="H68" s="11"/>
      <c r="I68" s="2">
        <f>SUM(I56:I67)-MIN(I56:I67)</f>
        <v>510903.6144578313</v>
      </c>
      <c r="J68" s="11"/>
      <c r="K68" s="2">
        <f>SUM(K56:K67)-MIN(K56:K67)</f>
        <v>-5777.662100456621</v>
      </c>
      <c r="L68" s="11"/>
      <c r="M68" s="2">
        <f>SUM(M56:M67)-MIN(M56:M67)</f>
        <v>-11563.75</v>
      </c>
      <c r="N68" s="11"/>
      <c r="O68" s="2">
        <f>SUM(O56:O67)-MIN(O56:O67)</f>
        <v>-1717.4193548387093</v>
      </c>
      <c r="P68" s="12"/>
      <c r="Q68" s="2">
        <f>SUM(Q56:Q66)-MIN(Q56:Q66)</f>
        <v>750542.1686746988</v>
      </c>
      <c r="R68" s="12"/>
      <c r="S68" s="2" t="e">
        <f>SUM(S56:S67)-MIN(S56:S67)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55"/>
  <sheetViews>
    <sheetView zoomScalePageLayoutView="0" workbookViewId="0" topLeftCell="A34">
      <selection activeCell="C38" sqref="C38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4" width="27.421875" style="0" customWidth="1"/>
    <col min="5" max="5" width="18.7109375" style="0" bestFit="1" customWidth="1"/>
    <col min="6" max="6" width="8.00390625" style="0" customWidth="1"/>
    <col min="7" max="7" width="8.28125" style="0" bestFit="1" customWidth="1"/>
    <col min="8" max="8" width="8.140625" style="0" customWidth="1"/>
    <col min="9" max="9" width="8.28125" style="0" bestFit="1" customWidth="1"/>
    <col min="10" max="10" width="7.7109375" style="0" customWidth="1"/>
    <col min="11" max="11" width="8.28125" style="0" bestFit="1" customWidth="1"/>
    <col min="12" max="12" width="7.57421875" style="0" customWidth="1"/>
    <col min="13" max="13" width="8.28125" style="0" bestFit="1" customWidth="1"/>
    <col min="14" max="14" width="9.00390625" style="0" bestFit="1" customWidth="1"/>
    <col min="15" max="15" width="8.28125" style="0" bestFit="1" customWidth="1"/>
    <col min="16" max="16" width="9.00390625" style="0" bestFit="1" customWidth="1"/>
    <col min="17" max="17" width="8.28125" style="0" bestFit="1" customWidth="1"/>
  </cols>
  <sheetData>
    <row r="1" spans="1:17" ht="20.25">
      <c r="A1" s="16"/>
      <c r="B1" s="14" t="s">
        <v>14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18</v>
      </c>
      <c r="B3" s="1" t="s">
        <v>0</v>
      </c>
      <c r="C3" s="1" t="s">
        <v>26</v>
      </c>
      <c r="D3" s="1" t="s">
        <v>25</v>
      </c>
      <c r="E3" s="4" t="s">
        <v>9</v>
      </c>
      <c r="F3" s="1" t="s">
        <v>12</v>
      </c>
      <c r="G3" s="1"/>
      <c r="H3" s="1" t="s">
        <v>15</v>
      </c>
      <c r="I3" s="1"/>
      <c r="J3" s="1" t="s">
        <v>3</v>
      </c>
      <c r="K3" s="1"/>
      <c r="L3" s="1" t="s">
        <v>4</v>
      </c>
      <c r="M3" s="1"/>
      <c r="N3" s="1" t="s">
        <v>16</v>
      </c>
      <c r="O3" s="1"/>
      <c r="P3" s="1" t="s">
        <v>17</v>
      </c>
      <c r="Q3" s="5"/>
    </row>
    <row r="4" spans="1:17" ht="15.75">
      <c r="A4" s="10"/>
      <c r="B4" s="1"/>
      <c r="C4" s="1"/>
      <c r="D4" s="1"/>
      <c r="E4" s="4"/>
      <c r="F4" s="18"/>
      <c r="G4" s="2">
        <f aca="true" t="shared" si="0" ref="G4:G12">((SQRT(F4)-1.936)/0.0124)</f>
        <v>-156.1290322580645</v>
      </c>
      <c r="H4" s="18"/>
      <c r="I4" s="2">
        <f aca="true" t="shared" si="1" ref="I4:I12">(((50/(H4+0.24))-3.79)/0.0069)</f>
        <v>29643.961352657007</v>
      </c>
      <c r="J4" s="18"/>
      <c r="K4" s="2">
        <f aca="true" t="shared" si="2" ref="K4:K12">((SQRT(J4)-1.15028)/0.00219)</f>
        <v>-525.2420091324201</v>
      </c>
      <c r="L4" s="18"/>
      <c r="M4" s="2">
        <f aca="true" t="shared" si="3" ref="M4:M12">((SQRT(L4)-0.841)/0.0008)</f>
        <v>-1051.25</v>
      </c>
      <c r="N4" s="18"/>
      <c r="O4" s="5">
        <f>(((200/(N4+0.24))-3.79)/0.00345)</f>
        <v>240447.3429951691</v>
      </c>
      <c r="P4" s="18"/>
      <c r="Q4" s="5" t="e">
        <f aca="true" t="shared" si="4" ref="Q4:Q12">(((1000/P4)-2.158)/0.006)</f>
        <v>#DIV/0!</v>
      </c>
    </row>
    <row r="5" spans="1:17" ht="15.75">
      <c r="A5" s="10"/>
      <c r="B5" s="1"/>
      <c r="C5" s="1"/>
      <c r="D5" s="1"/>
      <c r="E5" s="4"/>
      <c r="F5" s="18"/>
      <c r="G5" s="2">
        <f t="shared" si="0"/>
        <v>-156.1290322580645</v>
      </c>
      <c r="H5" s="18"/>
      <c r="I5" s="2">
        <f t="shared" si="1"/>
        <v>29643.961352657007</v>
      </c>
      <c r="J5" s="18"/>
      <c r="K5" s="2">
        <f t="shared" si="2"/>
        <v>-525.2420091324201</v>
      </c>
      <c r="L5" s="18"/>
      <c r="M5" s="2">
        <f t="shared" si="3"/>
        <v>-1051.25</v>
      </c>
      <c r="N5" s="18"/>
      <c r="O5" s="5">
        <f>(((200/(N5+0.24))-3.79)/0.00345)</f>
        <v>240447.3429951691</v>
      </c>
      <c r="P5" s="18"/>
      <c r="Q5" s="5" t="e">
        <f t="shared" si="4"/>
        <v>#DIV/0!</v>
      </c>
    </row>
    <row r="6" spans="1:17" ht="15.75">
      <c r="A6" s="10"/>
      <c r="B6" s="1"/>
      <c r="C6" s="1"/>
      <c r="D6" s="1"/>
      <c r="E6" s="4"/>
      <c r="F6" s="18"/>
      <c r="G6" s="2">
        <f t="shared" si="0"/>
        <v>-156.1290322580645</v>
      </c>
      <c r="H6" s="18"/>
      <c r="I6" s="2">
        <f t="shared" si="1"/>
        <v>29643.961352657007</v>
      </c>
      <c r="J6" s="18"/>
      <c r="K6" s="2">
        <f t="shared" si="2"/>
        <v>-525.2420091324201</v>
      </c>
      <c r="L6" s="18"/>
      <c r="M6" s="2">
        <f t="shared" si="3"/>
        <v>-1051.25</v>
      </c>
      <c r="N6" s="18"/>
      <c r="O6" s="5">
        <v>0</v>
      </c>
      <c r="P6" s="18"/>
      <c r="Q6" s="5" t="e">
        <f t="shared" si="4"/>
        <v>#DIV/0!</v>
      </c>
    </row>
    <row r="7" spans="1:17" ht="15.75">
      <c r="A7" s="10"/>
      <c r="B7" s="1"/>
      <c r="C7" s="1"/>
      <c r="D7" s="1"/>
      <c r="E7" s="4"/>
      <c r="F7" s="18"/>
      <c r="G7" s="2">
        <f t="shared" si="0"/>
        <v>-156.1290322580645</v>
      </c>
      <c r="H7" s="18"/>
      <c r="I7" s="2">
        <f t="shared" si="1"/>
        <v>29643.961352657007</v>
      </c>
      <c r="J7" s="18"/>
      <c r="K7" s="2">
        <f t="shared" si="2"/>
        <v>-525.2420091324201</v>
      </c>
      <c r="L7" s="18"/>
      <c r="M7" s="2">
        <f t="shared" si="3"/>
        <v>-1051.25</v>
      </c>
      <c r="N7" s="18"/>
      <c r="O7" s="5">
        <v>0</v>
      </c>
      <c r="P7" s="18"/>
      <c r="Q7" s="5" t="e">
        <f t="shared" si="4"/>
        <v>#DIV/0!</v>
      </c>
    </row>
    <row r="8" spans="1:17" ht="15.75">
      <c r="A8" s="10"/>
      <c r="B8" s="1"/>
      <c r="C8" s="1"/>
      <c r="D8" s="1"/>
      <c r="E8" s="4"/>
      <c r="F8" s="18"/>
      <c r="G8" s="2">
        <f t="shared" si="0"/>
        <v>-156.1290322580645</v>
      </c>
      <c r="H8" s="18"/>
      <c r="I8" s="2">
        <f t="shared" si="1"/>
        <v>29643.961352657007</v>
      </c>
      <c r="J8" s="18"/>
      <c r="K8" s="2">
        <f t="shared" si="2"/>
        <v>-525.2420091324201</v>
      </c>
      <c r="L8" s="18"/>
      <c r="M8" s="2">
        <f t="shared" si="3"/>
        <v>-1051.25</v>
      </c>
      <c r="N8" s="18"/>
      <c r="O8" s="5">
        <v>0</v>
      </c>
      <c r="P8" s="18"/>
      <c r="Q8" s="5" t="e">
        <f t="shared" si="4"/>
        <v>#DIV/0!</v>
      </c>
    </row>
    <row r="9" spans="1:17" ht="15.75">
      <c r="A9" s="10"/>
      <c r="B9" s="1"/>
      <c r="C9" s="1"/>
      <c r="D9" s="1"/>
      <c r="E9" s="4"/>
      <c r="F9" s="18"/>
      <c r="G9" s="2">
        <f t="shared" si="0"/>
        <v>-156.1290322580645</v>
      </c>
      <c r="H9" s="18"/>
      <c r="I9" s="2">
        <f t="shared" si="1"/>
        <v>29643.961352657007</v>
      </c>
      <c r="J9" s="18"/>
      <c r="K9" s="2">
        <f t="shared" si="2"/>
        <v>-525.2420091324201</v>
      </c>
      <c r="L9" s="18"/>
      <c r="M9" s="2">
        <f t="shared" si="3"/>
        <v>-1051.25</v>
      </c>
      <c r="N9" s="18"/>
      <c r="O9" s="5">
        <v>0</v>
      </c>
      <c r="P9" s="18"/>
      <c r="Q9" s="5" t="e">
        <f t="shared" si="4"/>
        <v>#DIV/0!</v>
      </c>
    </row>
    <row r="10" spans="1:17" ht="15.75">
      <c r="A10" s="10"/>
      <c r="B10" s="1"/>
      <c r="C10" s="1"/>
      <c r="D10" s="1"/>
      <c r="E10" s="4"/>
      <c r="F10" s="18"/>
      <c r="G10" s="2">
        <f t="shared" si="0"/>
        <v>-156.1290322580645</v>
      </c>
      <c r="H10" s="18"/>
      <c r="I10" s="2">
        <f t="shared" si="1"/>
        <v>29643.961352657007</v>
      </c>
      <c r="J10" s="18"/>
      <c r="K10" s="2">
        <f t="shared" si="2"/>
        <v>-525.2420091324201</v>
      </c>
      <c r="L10" s="18"/>
      <c r="M10" s="2">
        <f t="shared" si="3"/>
        <v>-1051.25</v>
      </c>
      <c r="N10" s="18"/>
      <c r="O10" s="5">
        <v>0</v>
      </c>
      <c r="P10" s="18"/>
      <c r="Q10" s="5" t="e">
        <f t="shared" si="4"/>
        <v>#DIV/0!</v>
      </c>
    </row>
    <row r="11" spans="1:17" ht="15.75">
      <c r="A11" s="10"/>
      <c r="B11" s="1"/>
      <c r="C11" s="1"/>
      <c r="D11" s="1"/>
      <c r="E11" s="4"/>
      <c r="F11" s="18"/>
      <c r="G11" s="2">
        <f t="shared" si="0"/>
        <v>-156.1290322580645</v>
      </c>
      <c r="H11" s="18"/>
      <c r="I11" s="2">
        <f t="shared" si="1"/>
        <v>29643.961352657007</v>
      </c>
      <c r="J11" s="18"/>
      <c r="K11" s="2">
        <f t="shared" si="2"/>
        <v>-525.2420091324201</v>
      </c>
      <c r="L11" s="18"/>
      <c r="M11" s="2">
        <f t="shared" si="3"/>
        <v>-1051.25</v>
      </c>
      <c r="N11" s="18"/>
      <c r="O11" s="5">
        <v>0</v>
      </c>
      <c r="P11" s="18"/>
      <c r="Q11" s="5" t="e">
        <f t="shared" si="4"/>
        <v>#DIV/0!</v>
      </c>
    </row>
    <row r="12" spans="1:17" ht="15.75">
      <c r="A12" s="10"/>
      <c r="B12" s="1"/>
      <c r="C12" s="1"/>
      <c r="D12" s="1"/>
      <c r="E12" s="4"/>
      <c r="F12" s="18"/>
      <c r="G12" s="2">
        <f t="shared" si="0"/>
        <v>-156.1290322580645</v>
      </c>
      <c r="H12" s="18"/>
      <c r="I12" s="2">
        <f t="shared" si="1"/>
        <v>29643.961352657007</v>
      </c>
      <c r="J12" s="18"/>
      <c r="K12" s="2">
        <f t="shared" si="2"/>
        <v>-525.2420091324201</v>
      </c>
      <c r="L12" s="18"/>
      <c r="M12" s="2">
        <f t="shared" si="3"/>
        <v>-1051.25</v>
      </c>
      <c r="N12" s="18"/>
      <c r="O12" s="5">
        <v>0</v>
      </c>
      <c r="P12" s="18"/>
      <c r="Q12" s="5" t="e">
        <f t="shared" si="4"/>
        <v>#DIV/0!</v>
      </c>
    </row>
    <row r="13" spans="1:17" ht="15.75">
      <c r="A13" s="10"/>
      <c r="B13" s="2"/>
      <c r="C13" s="2"/>
      <c r="D13" s="2"/>
      <c r="E13" s="5"/>
      <c r="F13" s="12"/>
      <c r="G13" s="2">
        <f>((SQRT(F13)-1.936)/0.0124)</f>
        <v>-156.1290322580645</v>
      </c>
      <c r="H13" s="12"/>
      <c r="I13" s="2">
        <f>(((50/(H13+0.24))-3.79)/0.0069)</f>
        <v>29643.961352657007</v>
      </c>
      <c r="J13" s="12"/>
      <c r="K13" s="2">
        <f>((SQRT(J13)-1.15028)/0.00219)</f>
        <v>-525.2420091324201</v>
      </c>
      <c r="L13" s="12"/>
      <c r="M13" s="2">
        <f>((SQRT(L13)-0.841)/0.0008)</f>
        <v>-1051.25</v>
      </c>
      <c r="N13" s="12"/>
      <c r="O13" s="5">
        <v>0</v>
      </c>
      <c r="P13" s="12"/>
      <c r="Q13" s="5" t="e">
        <f>(((1000/P13)-2.158)/0.006)</f>
        <v>#DIV/0!</v>
      </c>
    </row>
    <row r="14" spans="1:17" ht="15.75">
      <c r="A14" s="10"/>
      <c r="B14" s="2"/>
      <c r="C14" s="2"/>
      <c r="D14" s="2"/>
      <c r="E14" s="5"/>
      <c r="F14" s="12"/>
      <c r="G14" s="2">
        <f>((SQRT(F14)-1.936)/0.0124)</f>
        <v>-156.1290322580645</v>
      </c>
      <c r="H14" s="12"/>
      <c r="I14" s="2">
        <f>(((50/(H14+0.24))-3.79)/0.0069)</f>
        <v>29643.961352657007</v>
      </c>
      <c r="J14" s="12"/>
      <c r="K14" s="2">
        <f>((SQRT(J14)-1.15028)/0.00219)</f>
        <v>-525.2420091324201</v>
      </c>
      <c r="L14" s="12"/>
      <c r="M14" s="2">
        <f>((SQRT(L14)-0.841)/0.0008)</f>
        <v>-1051.25</v>
      </c>
      <c r="N14" s="12"/>
      <c r="O14" s="5">
        <v>0</v>
      </c>
      <c r="P14" s="12"/>
      <c r="Q14" s="5" t="e">
        <f>(((1000/P14)-2.158)/0.006)</f>
        <v>#DIV/0!</v>
      </c>
    </row>
    <row r="15" spans="1:17" ht="15.75">
      <c r="A15" s="17"/>
      <c r="B15" s="2"/>
      <c r="C15" s="2"/>
      <c r="D15" s="2"/>
      <c r="E15" s="5"/>
      <c r="F15" s="12"/>
      <c r="G15" s="2">
        <f>((SQRT(F15)-1.936)/0.0124)</f>
        <v>-156.1290322580645</v>
      </c>
      <c r="H15" s="12"/>
      <c r="I15" s="2">
        <f>(((50/(H15+0.24))-3.79)/0.0069)</f>
        <v>29643.961352657007</v>
      </c>
      <c r="J15" s="12"/>
      <c r="K15" s="2">
        <f>((SQRT(J15)-1.15028)/0.00219)</f>
        <v>-525.2420091324201</v>
      </c>
      <c r="L15" s="12"/>
      <c r="M15" s="2">
        <f>((SQRT(L15)-0.841)/0.0008)</f>
        <v>-1051.25</v>
      </c>
      <c r="N15" s="12"/>
      <c r="O15" s="5">
        <v>0</v>
      </c>
      <c r="P15" s="12"/>
      <c r="Q15" s="5" t="e">
        <f>(((1000/P15)-2.158)/0.006)</f>
        <v>#DIV/0!</v>
      </c>
    </row>
    <row r="16" spans="1:17" ht="15.75">
      <c r="A16" s="10" t="e">
        <f>RANK(E16,E4:E200,0)</f>
        <v>#DIV/0!</v>
      </c>
      <c r="B16" s="6"/>
      <c r="C16" s="6"/>
      <c r="D16" s="6"/>
      <c r="E16" s="5" t="e">
        <f>SUM(G16:Q16)</f>
        <v>#DIV/0!</v>
      </c>
      <c r="F16" s="11"/>
      <c r="G16" s="2">
        <f>SUM(G4:G15)-MIN(G4:G15)</f>
        <v>-1717.4193548387093</v>
      </c>
      <c r="H16" s="11"/>
      <c r="I16" s="2">
        <f>SUM(I4:I15)-MIN(I4:I15)</f>
        <v>326083.5748792271</v>
      </c>
      <c r="J16" s="11"/>
      <c r="K16" s="2">
        <f>SUM(K4:K15)-MIN(K4:K15)</f>
        <v>-5777.662100456621</v>
      </c>
      <c r="L16" s="11"/>
      <c r="M16" s="2">
        <f>SUM(M4:M15)-MIN(M4:M15)</f>
        <v>-11563.75</v>
      </c>
      <c r="N16" s="11"/>
      <c r="O16" s="2">
        <f>SUM(O4:O14)-MIN(O4:O14)</f>
        <v>480894.6859903382</v>
      </c>
      <c r="P16" s="12"/>
      <c r="Q16" s="2" t="e">
        <f>SUM(Q4:Q15)-MIN(Q4:Q15)</f>
        <v>#DIV/0!</v>
      </c>
    </row>
    <row r="17" spans="1:17" ht="15.75">
      <c r="A17" s="10"/>
      <c r="B17" s="1"/>
      <c r="C17" s="1"/>
      <c r="D17" s="1"/>
      <c r="E17" s="4"/>
      <c r="F17" s="18"/>
      <c r="G17" s="2">
        <f aca="true" t="shared" si="5" ref="G17:G25">((SQRT(F17)-1.936)/0.0124)</f>
        <v>-156.1290322580645</v>
      </c>
      <c r="H17" s="18"/>
      <c r="I17" s="2">
        <f aca="true" t="shared" si="6" ref="I17:I25">(((50/(H17+0.24))-3.79)/0.0069)</f>
        <v>29643.961352657007</v>
      </c>
      <c r="J17" s="18"/>
      <c r="K17" s="2">
        <f aca="true" t="shared" si="7" ref="K17:K25">((SQRT(J17)-1.15028)/0.00219)</f>
        <v>-525.2420091324201</v>
      </c>
      <c r="L17" s="18"/>
      <c r="M17" s="2">
        <f aca="true" t="shared" si="8" ref="M17:M25">((SQRT(L17)-0.841)/0.0008)</f>
        <v>-1051.25</v>
      </c>
      <c r="N17" s="18"/>
      <c r="O17" s="5">
        <f>(((200/(N17+0.24))-3.79)/0.00345)</f>
        <v>240447.3429951691</v>
      </c>
      <c r="P17" s="18"/>
      <c r="Q17" s="5" t="e">
        <f aca="true" t="shared" si="9" ref="Q17:Q25">(((1000/P17)-2.158)/0.006)</f>
        <v>#DIV/0!</v>
      </c>
    </row>
    <row r="18" spans="1:17" ht="15.75">
      <c r="A18" s="10"/>
      <c r="B18" s="1"/>
      <c r="C18" s="1"/>
      <c r="D18" s="1"/>
      <c r="E18" s="4"/>
      <c r="F18" s="18"/>
      <c r="G18" s="2">
        <f t="shared" si="5"/>
        <v>-156.1290322580645</v>
      </c>
      <c r="H18" s="18"/>
      <c r="I18" s="2">
        <f t="shared" si="6"/>
        <v>29643.961352657007</v>
      </c>
      <c r="J18" s="18"/>
      <c r="K18" s="2">
        <f t="shared" si="7"/>
        <v>-525.2420091324201</v>
      </c>
      <c r="L18" s="18"/>
      <c r="M18" s="2">
        <f t="shared" si="8"/>
        <v>-1051.25</v>
      </c>
      <c r="N18" s="18"/>
      <c r="O18" s="5">
        <f>(((200/(N18+0.24))-3.79)/0.00345)</f>
        <v>240447.3429951691</v>
      </c>
      <c r="P18" s="18"/>
      <c r="Q18" s="5" t="e">
        <f t="shared" si="9"/>
        <v>#DIV/0!</v>
      </c>
    </row>
    <row r="19" spans="1:17" ht="15.75">
      <c r="A19" s="10"/>
      <c r="B19" s="1"/>
      <c r="C19" s="1"/>
      <c r="D19" s="1"/>
      <c r="E19" s="4"/>
      <c r="F19" s="18"/>
      <c r="G19" s="2">
        <f t="shared" si="5"/>
        <v>-156.1290322580645</v>
      </c>
      <c r="H19" s="18"/>
      <c r="I19" s="2">
        <f t="shared" si="6"/>
        <v>29643.961352657007</v>
      </c>
      <c r="J19" s="18"/>
      <c r="K19" s="2">
        <f t="shared" si="7"/>
        <v>-525.2420091324201</v>
      </c>
      <c r="L19" s="18"/>
      <c r="M19" s="2">
        <f t="shared" si="8"/>
        <v>-1051.25</v>
      </c>
      <c r="N19" s="18"/>
      <c r="O19" s="5">
        <v>0</v>
      </c>
      <c r="P19" s="18"/>
      <c r="Q19" s="5" t="e">
        <f t="shared" si="9"/>
        <v>#DIV/0!</v>
      </c>
    </row>
    <row r="20" spans="1:17" ht="15.75">
      <c r="A20" s="10"/>
      <c r="B20" s="1"/>
      <c r="C20" s="1"/>
      <c r="D20" s="1"/>
      <c r="E20" s="4"/>
      <c r="F20" s="18"/>
      <c r="G20" s="2">
        <f t="shared" si="5"/>
        <v>-156.1290322580645</v>
      </c>
      <c r="H20" s="18"/>
      <c r="I20" s="2">
        <f t="shared" si="6"/>
        <v>29643.961352657007</v>
      </c>
      <c r="J20" s="18"/>
      <c r="K20" s="2">
        <f t="shared" si="7"/>
        <v>-525.2420091324201</v>
      </c>
      <c r="L20" s="18"/>
      <c r="M20" s="2">
        <f t="shared" si="8"/>
        <v>-1051.25</v>
      </c>
      <c r="N20" s="18"/>
      <c r="O20" s="5">
        <v>0</v>
      </c>
      <c r="P20" s="18"/>
      <c r="Q20" s="5" t="e">
        <f t="shared" si="9"/>
        <v>#DIV/0!</v>
      </c>
    </row>
    <row r="21" spans="1:17" ht="15.75">
      <c r="A21" s="10"/>
      <c r="B21" s="1"/>
      <c r="C21" s="1"/>
      <c r="D21" s="1"/>
      <c r="E21" s="4"/>
      <c r="F21" s="18"/>
      <c r="G21" s="2">
        <f t="shared" si="5"/>
        <v>-156.1290322580645</v>
      </c>
      <c r="H21" s="18"/>
      <c r="I21" s="2">
        <f t="shared" si="6"/>
        <v>29643.961352657007</v>
      </c>
      <c r="J21" s="18"/>
      <c r="K21" s="2">
        <f t="shared" si="7"/>
        <v>-525.2420091324201</v>
      </c>
      <c r="L21" s="18"/>
      <c r="M21" s="2">
        <f t="shared" si="8"/>
        <v>-1051.25</v>
      </c>
      <c r="N21" s="18"/>
      <c r="O21" s="5">
        <v>0</v>
      </c>
      <c r="P21" s="18"/>
      <c r="Q21" s="5" t="e">
        <f t="shared" si="9"/>
        <v>#DIV/0!</v>
      </c>
    </row>
    <row r="22" spans="1:17" ht="15.75">
      <c r="A22" s="10"/>
      <c r="B22" s="1"/>
      <c r="C22" s="1"/>
      <c r="D22" s="1"/>
      <c r="E22" s="4"/>
      <c r="F22" s="18"/>
      <c r="G22" s="2">
        <f t="shared" si="5"/>
        <v>-156.1290322580645</v>
      </c>
      <c r="H22" s="18"/>
      <c r="I22" s="2">
        <f t="shared" si="6"/>
        <v>29643.961352657007</v>
      </c>
      <c r="J22" s="18"/>
      <c r="K22" s="2">
        <f t="shared" si="7"/>
        <v>-525.2420091324201</v>
      </c>
      <c r="L22" s="18"/>
      <c r="M22" s="2">
        <f t="shared" si="8"/>
        <v>-1051.25</v>
      </c>
      <c r="N22" s="18"/>
      <c r="O22" s="5">
        <v>0</v>
      </c>
      <c r="P22" s="18"/>
      <c r="Q22" s="5" t="e">
        <f t="shared" si="9"/>
        <v>#DIV/0!</v>
      </c>
    </row>
    <row r="23" spans="1:17" ht="15.75">
      <c r="A23" s="10"/>
      <c r="B23" s="1"/>
      <c r="C23" s="1"/>
      <c r="D23" s="1"/>
      <c r="E23" s="4"/>
      <c r="F23" s="18"/>
      <c r="G23" s="2">
        <f t="shared" si="5"/>
        <v>-156.1290322580645</v>
      </c>
      <c r="H23" s="18"/>
      <c r="I23" s="2">
        <f t="shared" si="6"/>
        <v>29643.961352657007</v>
      </c>
      <c r="J23" s="18"/>
      <c r="K23" s="2">
        <f t="shared" si="7"/>
        <v>-525.2420091324201</v>
      </c>
      <c r="L23" s="18"/>
      <c r="M23" s="2">
        <f t="shared" si="8"/>
        <v>-1051.25</v>
      </c>
      <c r="N23" s="18"/>
      <c r="O23" s="5">
        <v>0</v>
      </c>
      <c r="P23" s="18"/>
      <c r="Q23" s="5" t="e">
        <f t="shared" si="9"/>
        <v>#DIV/0!</v>
      </c>
    </row>
    <row r="24" spans="1:17" ht="15.75">
      <c r="A24" s="10"/>
      <c r="B24" s="1"/>
      <c r="C24" s="1"/>
      <c r="D24" s="1"/>
      <c r="E24" s="4"/>
      <c r="F24" s="18"/>
      <c r="G24" s="2">
        <f t="shared" si="5"/>
        <v>-156.1290322580645</v>
      </c>
      <c r="H24" s="18"/>
      <c r="I24" s="2">
        <f t="shared" si="6"/>
        <v>29643.961352657007</v>
      </c>
      <c r="J24" s="18"/>
      <c r="K24" s="2">
        <f t="shared" si="7"/>
        <v>-525.2420091324201</v>
      </c>
      <c r="L24" s="18"/>
      <c r="M24" s="2">
        <f t="shared" si="8"/>
        <v>-1051.25</v>
      </c>
      <c r="N24" s="18"/>
      <c r="O24" s="5">
        <v>0</v>
      </c>
      <c r="P24" s="18"/>
      <c r="Q24" s="5" t="e">
        <f t="shared" si="9"/>
        <v>#DIV/0!</v>
      </c>
    </row>
    <row r="25" spans="1:17" ht="15.75">
      <c r="A25" s="10"/>
      <c r="B25" s="1"/>
      <c r="C25" s="1"/>
      <c r="D25" s="1"/>
      <c r="E25" s="4"/>
      <c r="F25" s="18"/>
      <c r="G25" s="2">
        <f t="shared" si="5"/>
        <v>-156.1290322580645</v>
      </c>
      <c r="H25" s="18"/>
      <c r="I25" s="2">
        <f t="shared" si="6"/>
        <v>29643.961352657007</v>
      </c>
      <c r="J25" s="18"/>
      <c r="K25" s="2">
        <f t="shared" si="7"/>
        <v>-525.2420091324201</v>
      </c>
      <c r="L25" s="18"/>
      <c r="M25" s="2">
        <f t="shared" si="8"/>
        <v>-1051.25</v>
      </c>
      <c r="N25" s="18"/>
      <c r="O25" s="5">
        <v>0</v>
      </c>
      <c r="P25" s="18"/>
      <c r="Q25" s="5" t="e">
        <f t="shared" si="9"/>
        <v>#DIV/0!</v>
      </c>
    </row>
    <row r="26" spans="1:17" ht="15.75">
      <c r="A26" s="10"/>
      <c r="B26" s="2"/>
      <c r="C26" s="2"/>
      <c r="D26" s="2"/>
      <c r="E26" s="5"/>
      <c r="F26" s="12"/>
      <c r="G26" s="2">
        <f>((SQRT(F26)-1.936)/0.0124)</f>
        <v>-156.1290322580645</v>
      </c>
      <c r="H26" s="12"/>
      <c r="I26" s="2">
        <f>(((50/(H26+0.24))-3.79)/0.0069)</f>
        <v>29643.961352657007</v>
      </c>
      <c r="J26" s="12"/>
      <c r="K26" s="2">
        <f>((SQRT(J26)-1.15028)/0.00219)</f>
        <v>-525.2420091324201</v>
      </c>
      <c r="L26" s="12"/>
      <c r="M26" s="2">
        <f>((SQRT(L26)-0.841)/0.0008)</f>
        <v>-1051.25</v>
      </c>
      <c r="N26" s="12"/>
      <c r="O26" s="5">
        <v>0</v>
      </c>
      <c r="P26" s="12"/>
      <c r="Q26" s="5" t="e">
        <f>(((1000/P26)-2.158)/0.006)</f>
        <v>#DIV/0!</v>
      </c>
    </row>
    <row r="27" spans="1:17" ht="15.75">
      <c r="A27" s="10"/>
      <c r="B27" s="2"/>
      <c r="C27" s="2"/>
      <c r="D27" s="2"/>
      <c r="E27" s="5"/>
      <c r="F27" s="12"/>
      <c r="G27" s="2">
        <f>((SQRT(F27)-1.936)/0.0124)</f>
        <v>-156.1290322580645</v>
      </c>
      <c r="H27" s="12"/>
      <c r="I27" s="2">
        <f>(((50/(H27+0.24))-3.79)/0.0069)</f>
        <v>29643.961352657007</v>
      </c>
      <c r="J27" s="12"/>
      <c r="K27" s="2">
        <f>((SQRT(J27)-1.15028)/0.00219)</f>
        <v>-525.2420091324201</v>
      </c>
      <c r="L27" s="12"/>
      <c r="M27" s="2">
        <f>((SQRT(L27)-0.841)/0.0008)</f>
        <v>-1051.25</v>
      </c>
      <c r="N27" s="12"/>
      <c r="O27" s="5">
        <v>0</v>
      </c>
      <c r="P27" s="12"/>
      <c r="Q27" s="5" t="e">
        <f>(((1000/P27)-2.158)/0.006)</f>
        <v>#DIV/0!</v>
      </c>
    </row>
    <row r="28" spans="1:17" ht="15.75">
      <c r="A28" s="17"/>
      <c r="B28" s="2"/>
      <c r="C28" s="2"/>
      <c r="D28" s="2"/>
      <c r="E28" s="5"/>
      <c r="F28" s="12"/>
      <c r="G28" s="2">
        <f>((SQRT(F28)-1.936)/0.0124)</f>
        <v>-156.1290322580645</v>
      </c>
      <c r="H28" s="12"/>
      <c r="I28" s="2">
        <f>(((50/(H28+0.24))-3.79)/0.0069)</f>
        <v>29643.961352657007</v>
      </c>
      <c r="J28" s="12"/>
      <c r="K28" s="2">
        <f>((SQRT(J28)-1.15028)/0.00219)</f>
        <v>-525.2420091324201</v>
      </c>
      <c r="L28" s="12"/>
      <c r="M28" s="2">
        <f>((SQRT(L28)-0.841)/0.0008)</f>
        <v>-1051.25</v>
      </c>
      <c r="N28" s="12"/>
      <c r="O28" s="5">
        <v>0</v>
      </c>
      <c r="P28" s="12"/>
      <c r="Q28" s="5" t="e">
        <f>(((1000/P28)-2.158)/0.006)</f>
        <v>#DIV/0!</v>
      </c>
    </row>
    <row r="29" spans="1:17" ht="15.75">
      <c r="A29" s="10" t="e">
        <f>RANK(E29,E4:E200,0)</f>
        <v>#DIV/0!</v>
      </c>
      <c r="B29" s="6"/>
      <c r="C29" s="6"/>
      <c r="D29" s="6"/>
      <c r="E29" s="5" t="e">
        <f>SUM(G29:Q29)</f>
        <v>#DIV/0!</v>
      </c>
      <c r="F29" s="11"/>
      <c r="G29" s="2">
        <f>SUM(G17:G28)-MIN(G17:G28)</f>
        <v>-1717.4193548387093</v>
      </c>
      <c r="H29" s="11"/>
      <c r="I29" s="2">
        <f>SUM(I17:I28)-MIN(I17:I28)</f>
        <v>326083.5748792271</v>
      </c>
      <c r="J29" s="11"/>
      <c r="K29" s="2">
        <f>SUM(K17:K28)-MIN(K17:K28)</f>
        <v>-5777.662100456621</v>
      </c>
      <c r="L29" s="11"/>
      <c r="M29" s="2">
        <f>SUM(M17:M28)-MIN(M17:M28)</f>
        <v>-11563.75</v>
      </c>
      <c r="N29" s="11"/>
      <c r="O29" s="2">
        <f>SUM(O17:O27)-MIN(O17:O27)</f>
        <v>480894.6859903382</v>
      </c>
      <c r="P29" s="12"/>
      <c r="Q29" s="2" t="e">
        <f>SUM(Q17:Q28)-MIN(Q17:Q28)</f>
        <v>#DIV/0!</v>
      </c>
    </row>
    <row r="30" spans="1:17" ht="15.75">
      <c r="A30" s="10"/>
      <c r="B30" s="1"/>
      <c r="C30" s="1"/>
      <c r="D30" s="1"/>
      <c r="E30" s="4"/>
      <c r="F30" s="18"/>
      <c r="G30" s="2">
        <f aca="true" t="shared" si="10" ref="G30:G38">((SQRT(F30)-1.936)/0.0124)</f>
        <v>-156.1290322580645</v>
      </c>
      <c r="H30" s="18"/>
      <c r="I30" s="2">
        <f aca="true" t="shared" si="11" ref="I30:I38">(((50/(H30+0.24))-3.79)/0.0069)</f>
        <v>29643.961352657007</v>
      </c>
      <c r="J30" s="18"/>
      <c r="K30" s="2">
        <f aca="true" t="shared" si="12" ref="K30:K38">((SQRT(J30)-1.15028)/0.00219)</f>
        <v>-525.2420091324201</v>
      </c>
      <c r="L30" s="18"/>
      <c r="M30" s="2">
        <f aca="true" t="shared" si="13" ref="M30:M38">((SQRT(L30)-0.841)/0.0008)</f>
        <v>-1051.25</v>
      </c>
      <c r="N30" s="18"/>
      <c r="O30" s="5">
        <f>(((200/(N30+0.24))-3.79)/0.00345)</f>
        <v>240447.3429951691</v>
      </c>
      <c r="P30" s="18"/>
      <c r="Q30" s="5" t="e">
        <f aca="true" t="shared" si="14" ref="Q30:Q38">(((1000/P30)-2.158)/0.006)</f>
        <v>#DIV/0!</v>
      </c>
    </row>
    <row r="31" spans="1:17" ht="15.75">
      <c r="A31" s="10"/>
      <c r="B31" s="1"/>
      <c r="C31" s="1"/>
      <c r="D31" s="1"/>
      <c r="E31" s="4"/>
      <c r="F31" s="18"/>
      <c r="G31" s="2">
        <f t="shared" si="10"/>
        <v>-156.1290322580645</v>
      </c>
      <c r="H31" s="18"/>
      <c r="I31" s="2">
        <f t="shared" si="11"/>
        <v>29643.961352657007</v>
      </c>
      <c r="J31" s="18"/>
      <c r="K31" s="2">
        <f t="shared" si="12"/>
        <v>-525.2420091324201</v>
      </c>
      <c r="L31" s="18"/>
      <c r="M31" s="2">
        <f t="shared" si="13"/>
        <v>-1051.25</v>
      </c>
      <c r="N31" s="18"/>
      <c r="O31" s="5">
        <f>(((200/(N31+0.24))-3.79)/0.00345)</f>
        <v>240447.3429951691</v>
      </c>
      <c r="P31" s="18"/>
      <c r="Q31" s="5" t="e">
        <f t="shared" si="14"/>
        <v>#DIV/0!</v>
      </c>
    </row>
    <row r="32" spans="1:17" ht="15.75">
      <c r="A32" s="10"/>
      <c r="B32" s="1"/>
      <c r="C32" s="1"/>
      <c r="D32" s="1"/>
      <c r="E32" s="4"/>
      <c r="F32" s="18"/>
      <c r="G32" s="2">
        <f t="shared" si="10"/>
        <v>-156.1290322580645</v>
      </c>
      <c r="H32" s="18"/>
      <c r="I32" s="2">
        <f t="shared" si="11"/>
        <v>29643.961352657007</v>
      </c>
      <c r="J32" s="18"/>
      <c r="K32" s="2">
        <f t="shared" si="12"/>
        <v>-525.2420091324201</v>
      </c>
      <c r="L32" s="18"/>
      <c r="M32" s="2">
        <f t="shared" si="13"/>
        <v>-1051.25</v>
      </c>
      <c r="N32" s="18"/>
      <c r="O32" s="5">
        <v>0</v>
      </c>
      <c r="P32" s="18"/>
      <c r="Q32" s="5" t="e">
        <f t="shared" si="14"/>
        <v>#DIV/0!</v>
      </c>
    </row>
    <row r="33" spans="1:17" ht="15.75">
      <c r="A33" s="10"/>
      <c r="B33" s="1"/>
      <c r="C33" s="1"/>
      <c r="D33" s="1"/>
      <c r="E33" s="4"/>
      <c r="F33" s="18"/>
      <c r="G33" s="2">
        <f t="shared" si="10"/>
        <v>-156.1290322580645</v>
      </c>
      <c r="H33" s="18"/>
      <c r="I33" s="2">
        <f t="shared" si="11"/>
        <v>29643.961352657007</v>
      </c>
      <c r="J33" s="18"/>
      <c r="K33" s="2">
        <f t="shared" si="12"/>
        <v>-525.2420091324201</v>
      </c>
      <c r="L33" s="18"/>
      <c r="M33" s="2">
        <f t="shared" si="13"/>
        <v>-1051.25</v>
      </c>
      <c r="N33" s="18"/>
      <c r="O33" s="5">
        <v>0</v>
      </c>
      <c r="P33" s="18"/>
      <c r="Q33" s="5" t="e">
        <f t="shared" si="14"/>
        <v>#DIV/0!</v>
      </c>
    </row>
    <row r="34" spans="1:17" ht="15.75">
      <c r="A34" s="10"/>
      <c r="B34" s="1"/>
      <c r="C34" s="1"/>
      <c r="D34" s="1"/>
      <c r="E34" s="4"/>
      <c r="F34" s="18"/>
      <c r="G34" s="2">
        <f t="shared" si="10"/>
        <v>-156.1290322580645</v>
      </c>
      <c r="H34" s="18"/>
      <c r="I34" s="2">
        <f t="shared" si="11"/>
        <v>29643.961352657007</v>
      </c>
      <c r="J34" s="18"/>
      <c r="K34" s="2">
        <f t="shared" si="12"/>
        <v>-525.2420091324201</v>
      </c>
      <c r="L34" s="18"/>
      <c r="M34" s="2">
        <f t="shared" si="13"/>
        <v>-1051.25</v>
      </c>
      <c r="N34" s="18"/>
      <c r="O34" s="5">
        <v>0</v>
      </c>
      <c r="P34" s="18"/>
      <c r="Q34" s="5" t="e">
        <f t="shared" si="14"/>
        <v>#DIV/0!</v>
      </c>
    </row>
    <row r="35" spans="1:17" ht="15.75">
      <c r="A35" s="10"/>
      <c r="B35" s="1"/>
      <c r="C35" s="1"/>
      <c r="D35" s="1"/>
      <c r="E35" s="4"/>
      <c r="F35" s="18"/>
      <c r="G35" s="2">
        <f t="shared" si="10"/>
        <v>-156.1290322580645</v>
      </c>
      <c r="H35" s="18"/>
      <c r="I35" s="2">
        <f t="shared" si="11"/>
        <v>29643.961352657007</v>
      </c>
      <c r="J35" s="18"/>
      <c r="K35" s="2">
        <f t="shared" si="12"/>
        <v>-525.2420091324201</v>
      </c>
      <c r="L35" s="18"/>
      <c r="M35" s="2">
        <f t="shared" si="13"/>
        <v>-1051.25</v>
      </c>
      <c r="N35" s="18"/>
      <c r="O35" s="5">
        <v>0</v>
      </c>
      <c r="P35" s="18"/>
      <c r="Q35" s="5" t="e">
        <f t="shared" si="14"/>
        <v>#DIV/0!</v>
      </c>
    </row>
    <row r="36" spans="1:17" ht="15.75">
      <c r="A36" s="10"/>
      <c r="B36" s="1"/>
      <c r="C36" s="1"/>
      <c r="D36" s="1"/>
      <c r="E36" s="4"/>
      <c r="F36" s="18"/>
      <c r="G36" s="2">
        <f t="shared" si="10"/>
        <v>-156.1290322580645</v>
      </c>
      <c r="H36" s="18"/>
      <c r="I36" s="2">
        <f t="shared" si="11"/>
        <v>29643.961352657007</v>
      </c>
      <c r="J36" s="18"/>
      <c r="K36" s="2">
        <f t="shared" si="12"/>
        <v>-525.2420091324201</v>
      </c>
      <c r="L36" s="18"/>
      <c r="M36" s="2">
        <f t="shared" si="13"/>
        <v>-1051.25</v>
      </c>
      <c r="N36" s="18"/>
      <c r="O36" s="5">
        <v>0</v>
      </c>
      <c r="P36" s="18"/>
      <c r="Q36" s="5" t="e">
        <f t="shared" si="14"/>
        <v>#DIV/0!</v>
      </c>
    </row>
    <row r="37" spans="1:17" ht="15.75">
      <c r="A37" s="10"/>
      <c r="B37" s="1"/>
      <c r="C37" s="1"/>
      <c r="D37" s="1"/>
      <c r="E37" s="4"/>
      <c r="F37" s="18"/>
      <c r="G37" s="2">
        <f t="shared" si="10"/>
        <v>-156.1290322580645</v>
      </c>
      <c r="H37" s="18"/>
      <c r="I37" s="2">
        <f t="shared" si="11"/>
        <v>29643.961352657007</v>
      </c>
      <c r="J37" s="18"/>
      <c r="K37" s="2">
        <f t="shared" si="12"/>
        <v>-525.2420091324201</v>
      </c>
      <c r="L37" s="18"/>
      <c r="M37" s="2">
        <f t="shared" si="13"/>
        <v>-1051.25</v>
      </c>
      <c r="N37" s="18"/>
      <c r="O37" s="5">
        <v>0</v>
      </c>
      <c r="P37" s="18"/>
      <c r="Q37" s="5" t="e">
        <f t="shared" si="14"/>
        <v>#DIV/0!</v>
      </c>
    </row>
    <row r="38" spans="1:17" ht="15.75">
      <c r="A38" s="10"/>
      <c r="B38" s="1"/>
      <c r="C38" s="1"/>
      <c r="D38" s="1"/>
      <c r="E38" s="4"/>
      <c r="F38" s="18"/>
      <c r="G38" s="2">
        <f t="shared" si="10"/>
        <v>-156.1290322580645</v>
      </c>
      <c r="H38" s="18"/>
      <c r="I38" s="2">
        <f t="shared" si="11"/>
        <v>29643.961352657007</v>
      </c>
      <c r="J38" s="18"/>
      <c r="K38" s="2">
        <f t="shared" si="12"/>
        <v>-525.2420091324201</v>
      </c>
      <c r="L38" s="18"/>
      <c r="M38" s="2">
        <f t="shared" si="13"/>
        <v>-1051.25</v>
      </c>
      <c r="N38" s="18"/>
      <c r="O38" s="5">
        <v>0</v>
      </c>
      <c r="P38" s="18"/>
      <c r="Q38" s="5" t="e">
        <f t="shared" si="14"/>
        <v>#DIV/0!</v>
      </c>
    </row>
    <row r="39" spans="1:17" ht="15.75">
      <c r="A39" s="10"/>
      <c r="B39" s="2"/>
      <c r="C39" s="2"/>
      <c r="D39" s="2"/>
      <c r="E39" s="5"/>
      <c r="F39" s="12"/>
      <c r="G39" s="2">
        <f>((SQRT(F39)-1.936)/0.0124)</f>
        <v>-156.1290322580645</v>
      </c>
      <c r="H39" s="12"/>
      <c r="I39" s="2">
        <f>(((50/(H39+0.24))-3.79)/0.0069)</f>
        <v>29643.961352657007</v>
      </c>
      <c r="J39" s="12"/>
      <c r="K39" s="2">
        <f>((SQRT(J39)-1.15028)/0.00219)</f>
        <v>-525.2420091324201</v>
      </c>
      <c r="L39" s="12"/>
      <c r="M39" s="2">
        <f>((SQRT(L39)-0.841)/0.0008)</f>
        <v>-1051.25</v>
      </c>
      <c r="N39" s="12"/>
      <c r="O39" s="5">
        <v>0</v>
      </c>
      <c r="P39" s="12"/>
      <c r="Q39" s="5" t="e">
        <f>(((1000/P39)-2.158)/0.006)</f>
        <v>#DIV/0!</v>
      </c>
    </row>
    <row r="40" spans="1:17" ht="15.75">
      <c r="A40" s="10"/>
      <c r="B40" s="2"/>
      <c r="C40" s="2"/>
      <c r="D40" s="2"/>
      <c r="E40" s="5"/>
      <c r="F40" s="12"/>
      <c r="G40" s="2">
        <f>((SQRT(F40)-1.936)/0.0124)</f>
        <v>-156.1290322580645</v>
      </c>
      <c r="H40" s="12"/>
      <c r="I40" s="2">
        <f>(((50/(H40+0.24))-3.79)/0.0069)</f>
        <v>29643.961352657007</v>
      </c>
      <c r="J40" s="12"/>
      <c r="K40" s="2">
        <f>((SQRT(J40)-1.15028)/0.00219)</f>
        <v>-525.2420091324201</v>
      </c>
      <c r="L40" s="12"/>
      <c r="M40" s="2">
        <f>((SQRT(L40)-0.841)/0.0008)</f>
        <v>-1051.25</v>
      </c>
      <c r="N40" s="12"/>
      <c r="O40" s="5">
        <v>0</v>
      </c>
      <c r="P40" s="12"/>
      <c r="Q40" s="5" t="e">
        <f>(((1000/P40)-2.158)/0.006)</f>
        <v>#DIV/0!</v>
      </c>
    </row>
    <row r="41" spans="1:17" ht="15.75">
      <c r="A41" s="17"/>
      <c r="B41" s="2"/>
      <c r="C41" s="2"/>
      <c r="D41" s="2"/>
      <c r="E41" s="5"/>
      <c r="F41" s="12"/>
      <c r="G41" s="2">
        <f>((SQRT(F41)-1.936)/0.0124)</f>
        <v>-156.1290322580645</v>
      </c>
      <c r="H41" s="12"/>
      <c r="I41" s="2">
        <f>(((50/(H41+0.24))-3.79)/0.0069)</f>
        <v>29643.961352657007</v>
      </c>
      <c r="J41" s="12"/>
      <c r="K41" s="2">
        <f>((SQRT(J41)-1.15028)/0.00219)</f>
        <v>-525.2420091324201</v>
      </c>
      <c r="L41" s="12"/>
      <c r="M41" s="2">
        <f>((SQRT(L41)-0.841)/0.0008)</f>
        <v>-1051.25</v>
      </c>
      <c r="N41" s="12"/>
      <c r="O41" s="5">
        <v>0</v>
      </c>
      <c r="P41" s="12"/>
      <c r="Q41" s="5" t="e">
        <f>(((1000/P41)-2.158)/0.006)</f>
        <v>#DIV/0!</v>
      </c>
    </row>
    <row r="42" spans="1:17" ht="15.75">
      <c r="A42" s="10" t="e">
        <f>RANK(E42,E4:E200,0)</f>
        <v>#DIV/0!</v>
      </c>
      <c r="B42" s="6"/>
      <c r="C42" s="6"/>
      <c r="D42" s="6"/>
      <c r="E42" s="5" t="e">
        <f>SUM(G42:Q42)</f>
        <v>#DIV/0!</v>
      </c>
      <c r="F42" s="11"/>
      <c r="G42" s="2">
        <f>SUM(G30:G41)-MIN(G30:G41)</f>
        <v>-1717.4193548387093</v>
      </c>
      <c r="H42" s="11"/>
      <c r="I42" s="2">
        <f>SUM(I30:I41)-MIN(I30:I41)</f>
        <v>326083.5748792271</v>
      </c>
      <c r="J42" s="11"/>
      <c r="K42" s="2">
        <f>SUM(K30:K41)-MIN(K30:K41)</f>
        <v>-5777.662100456621</v>
      </c>
      <c r="L42" s="11"/>
      <c r="M42" s="2">
        <f>SUM(M30:M41)-MIN(M30:M41)</f>
        <v>-11563.75</v>
      </c>
      <c r="N42" s="11"/>
      <c r="O42" s="2">
        <f>SUM(O30:O40)-MIN(O30:O40)</f>
        <v>480894.6859903382</v>
      </c>
      <c r="P42" s="12"/>
      <c r="Q42" s="2" t="e">
        <f>SUM(Q30:Q41)-MIN(Q30:Q41)</f>
        <v>#DIV/0!</v>
      </c>
    </row>
    <row r="43" spans="1:17" ht="15.75">
      <c r="A43" s="10"/>
      <c r="B43" s="1"/>
      <c r="C43" s="1"/>
      <c r="D43" s="1"/>
      <c r="E43" s="4"/>
      <c r="F43" s="18"/>
      <c r="G43" s="2">
        <f aca="true" t="shared" si="15" ref="G43:G51">((SQRT(F43)-1.936)/0.0124)</f>
        <v>-156.1290322580645</v>
      </c>
      <c r="H43" s="18"/>
      <c r="I43" s="2">
        <f aca="true" t="shared" si="16" ref="I43:I51">(((50/(H43+0.24))-3.79)/0.0069)</f>
        <v>29643.961352657007</v>
      </c>
      <c r="J43" s="18"/>
      <c r="K43" s="2">
        <f aca="true" t="shared" si="17" ref="K43:K51">((SQRT(J43)-1.15028)/0.00219)</f>
        <v>-525.2420091324201</v>
      </c>
      <c r="L43" s="18"/>
      <c r="M43" s="2">
        <f aca="true" t="shared" si="18" ref="M43:M51">((SQRT(L43)-0.841)/0.0008)</f>
        <v>-1051.25</v>
      </c>
      <c r="N43" s="18"/>
      <c r="O43" s="5">
        <f>(((200/(N43+0.24))-3.79)/0.00345)</f>
        <v>240447.3429951691</v>
      </c>
      <c r="P43" s="18"/>
      <c r="Q43" s="5" t="e">
        <f aca="true" t="shared" si="19" ref="Q43:Q51">(((1000/P43)-2.158)/0.006)</f>
        <v>#DIV/0!</v>
      </c>
    </row>
    <row r="44" spans="1:17" ht="15.75">
      <c r="A44" s="10"/>
      <c r="B44" s="1"/>
      <c r="C44" s="1"/>
      <c r="D44" s="1"/>
      <c r="E44" s="4"/>
      <c r="F44" s="18"/>
      <c r="G44" s="2">
        <f t="shared" si="15"/>
        <v>-156.1290322580645</v>
      </c>
      <c r="H44" s="18"/>
      <c r="I44" s="2">
        <f t="shared" si="16"/>
        <v>29643.961352657007</v>
      </c>
      <c r="J44" s="18"/>
      <c r="K44" s="2">
        <f t="shared" si="17"/>
        <v>-525.2420091324201</v>
      </c>
      <c r="L44" s="18"/>
      <c r="M44" s="2">
        <f t="shared" si="18"/>
        <v>-1051.25</v>
      </c>
      <c r="N44" s="18"/>
      <c r="O44" s="5">
        <f>(((200/(N44+0.24))-3.79)/0.00345)</f>
        <v>240447.3429951691</v>
      </c>
      <c r="P44" s="18"/>
      <c r="Q44" s="5" t="e">
        <f t="shared" si="19"/>
        <v>#DIV/0!</v>
      </c>
    </row>
    <row r="45" spans="1:17" ht="15.75">
      <c r="A45" s="10"/>
      <c r="B45" s="1"/>
      <c r="C45" s="1"/>
      <c r="D45" s="1"/>
      <c r="E45" s="4"/>
      <c r="F45" s="18"/>
      <c r="G45" s="2">
        <f t="shared" si="15"/>
        <v>-156.1290322580645</v>
      </c>
      <c r="H45" s="18"/>
      <c r="I45" s="2">
        <f t="shared" si="16"/>
        <v>29643.961352657007</v>
      </c>
      <c r="J45" s="18"/>
      <c r="K45" s="2">
        <f t="shared" si="17"/>
        <v>-525.2420091324201</v>
      </c>
      <c r="L45" s="18"/>
      <c r="M45" s="2">
        <f t="shared" si="18"/>
        <v>-1051.25</v>
      </c>
      <c r="N45" s="18"/>
      <c r="O45" s="5">
        <v>0</v>
      </c>
      <c r="P45" s="18"/>
      <c r="Q45" s="5" t="e">
        <f t="shared" si="19"/>
        <v>#DIV/0!</v>
      </c>
    </row>
    <row r="46" spans="1:17" ht="15.75">
      <c r="A46" s="10"/>
      <c r="B46" s="1"/>
      <c r="C46" s="1"/>
      <c r="D46" s="1"/>
      <c r="E46" s="4"/>
      <c r="F46" s="18"/>
      <c r="G46" s="2">
        <f t="shared" si="15"/>
        <v>-156.1290322580645</v>
      </c>
      <c r="H46" s="18"/>
      <c r="I46" s="2">
        <f t="shared" si="16"/>
        <v>29643.961352657007</v>
      </c>
      <c r="J46" s="18"/>
      <c r="K46" s="2">
        <f t="shared" si="17"/>
        <v>-525.2420091324201</v>
      </c>
      <c r="L46" s="18"/>
      <c r="M46" s="2">
        <f t="shared" si="18"/>
        <v>-1051.25</v>
      </c>
      <c r="N46" s="18"/>
      <c r="O46" s="5">
        <v>0</v>
      </c>
      <c r="P46" s="18"/>
      <c r="Q46" s="5" t="e">
        <f t="shared" si="19"/>
        <v>#DIV/0!</v>
      </c>
    </row>
    <row r="47" spans="1:17" ht="15.75">
      <c r="A47" s="10"/>
      <c r="B47" s="1"/>
      <c r="C47" s="1"/>
      <c r="D47" s="1"/>
      <c r="E47" s="4"/>
      <c r="F47" s="18"/>
      <c r="G47" s="2">
        <f t="shared" si="15"/>
        <v>-156.1290322580645</v>
      </c>
      <c r="H47" s="18"/>
      <c r="I47" s="2">
        <f t="shared" si="16"/>
        <v>29643.961352657007</v>
      </c>
      <c r="J47" s="18"/>
      <c r="K47" s="2">
        <f t="shared" si="17"/>
        <v>-525.2420091324201</v>
      </c>
      <c r="L47" s="18"/>
      <c r="M47" s="2">
        <f t="shared" si="18"/>
        <v>-1051.25</v>
      </c>
      <c r="N47" s="18"/>
      <c r="O47" s="5">
        <v>0</v>
      </c>
      <c r="P47" s="18"/>
      <c r="Q47" s="5" t="e">
        <f t="shared" si="19"/>
        <v>#DIV/0!</v>
      </c>
    </row>
    <row r="48" spans="1:17" ht="15.75">
      <c r="A48" s="10"/>
      <c r="B48" s="1"/>
      <c r="C48" s="1"/>
      <c r="D48" s="1"/>
      <c r="E48" s="4"/>
      <c r="F48" s="18"/>
      <c r="G48" s="2">
        <f t="shared" si="15"/>
        <v>-156.1290322580645</v>
      </c>
      <c r="H48" s="18"/>
      <c r="I48" s="2">
        <f t="shared" si="16"/>
        <v>29643.961352657007</v>
      </c>
      <c r="J48" s="18"/>
      <c r="K48" s="2">
        <f t="shared" si="17"/>
        <v>-525.2420091324201</v>
      </c>
      <c r="L48" s="18"/>
      <c r="M48" s="2">
        <f t="shared" si="18"/>
        <v>-1051.25</v>
      </c>
      <c r="N48" s="18"/>
      <c r="O48" s="5">
        <v>0</v>
      </c>
      <c r="P48" s="18"/>
      <c r="Q48" s="5" t="e">
        <f t="shared" si="19"/>
        <v>#DIV/0!</v>
      </c>
    </row>
    <row r="49" spans="1:17" ht="15.75">
      <c r="A49" s="10"/>
      <c r="B49" s="1"/>
      <c r="C49" s="1"/>
      <c r="D49" s="1"/>
      <c r="E49" s="4"/>
      <c r="F49" s="18"/>
      <c r="G49" s="2">
        <f t="shared" si="15"/>
        <v>-156.1290322580645</v>
      </c>
      <c r="H49" s="18"/>
      <c r="I49" s="2">
        <f t="shared" si="16"/>
        <v>29643.961352657007</v>
      </c>
      <c r="J49" s="18"/>
      <c r="K49" s="2">
        <f t="shared" si="17"/>
        <v>-525.2420091324201</v>
      </c>
      <c r="L49" s="18"/>
      <c r="M49" s="2">
        <f t="shared" si="18"/>
        <v>-1051.25</v>
      </c>
      <c r="N49" s="18"/>
      <c r="O49" s="5">
        <v>0</v>
      </c>
      <c r="P49" s="18"/>
      <c r="Q49" s="5" t="e">
        <f t="shared" si="19"/>
        <v>#DIV/0!</v>
      </c>
    </row>
    <row r="50" spans="1:17" ht="15.75">
      <c r="A50" s="10"/>
      <c r="B50" s="1"/>
      <c r="C50" s="1"/>
      <c r="D50" s="1"/>
      <c r="E50" s="4"/>
      <c r="F50" s="18"/>
      <c r="G50" s="2">
        <f t="shared" si="15"/>
        <v>-156.1290322580645</v>
      </c>
      <c r="H50" s="18"/>
      <c r="I50" s="2">
        <f t="shared" si="16"/>
        <v>29643.961352657007</v>
      </c>
      <c r="J50" s="18"/>
      <c r="K50" s="2">
        <f t="shared" si="17"/>
        <v>-525.2420091324201</v>
      </c>
      <c r="L50" s="18"/>
      <c r="M50" s="2">
        <f t="shared" si="18"/>
        <v>-1051.25</v>
      </c>
      <c r="N50" s="18"/>
      <c r="O50" s="5">
        <v>0</v>
      </c>
      <c r="P50" s="18"/>
      <c r="Q50" s="5" t="e">
        <f t="shared" si="19"/>
        <v>#DIV/0!</v>
      </c>
    </row>
    <row r="51" spans="1:17" ht="15.75">
      <c r="A51" s="10"/>
      <c r="B51" s="1"/>
      <c r="C51" s="1"/>
      <c r="D51" s="1"/>
      <c r="E51" s="4"/>
      <c r="F51" s="18"/>
      <c r="G51" s="2">
        <f t="shared" si="15"/>
        <v>-156.1290322580645</v>
      </c>
      <c r="H51" s="18"/>
      <c r="I51" s="2">
        <f t="shared" si="16"/>
        <v>29643.961352657007</v>
      </c>
      <c r="J51" s="18"/>
      <c r="K51" s="2">
        <f t="shared" si="17"/>
        <v>-525.2420091324201</v>
      </c>
      <c r="L51" s="18"/>
      <c r="M51" s="2">
        <f t="shared" si="18"/>
        <v>-1051.25</v>
      </c>
      <c r="N51" s="18"/>
      <c r="O51" s="5">
        <v>0</v>
      </c>
      <c r="P51" s="18"/>
      <c r="Q51" s="5" t="e">
        <f t="shared" si="19"/>
        <v>#DIV/0!</v>
      </c>
    </row>
    <row r="52" spans="1:17" ht="15.75">
      <c r="A52" s="10"/>
      <c r="B52" s="2"/>
      <c r="C52" s="2"/>
      <c r="D52" s="2"/>
      <c r="E52" s="5"/>
      <c r="F52" s="12"/>
      <c r="G52" s="2">
        <f>((SQRT(F52)-1.936)/0.0124)</f>
        <v>-156.1290322580645</v>
      </c>
      <c r="H52" s="12"/>
      <c r="I52" s="2">
        <f>(((50/(H52+0.24))-3.79)/0.0069)</f>
        <v>29643.961352657007</v>
      </c>
      <c r="J52" s="12"/>
      <c r="K52" s="2">
        <f>((SQRT(J52)-1.15028)/0.00219)</f>
        <v>-525.2420091324201</v>
      </c>
      <c r="L52" s="12"/>
      <c r="M52" s="2">
        <f>((SQRT(L52)-0.841)/0.0008)</f>
        <v>-1051.25</v>
      </c>
      <c r="N52" s="12"/>
      <c r="O52" s="5">
        <v>0</v>
      </c>
      <c r="P52" s="12"/>
      <c r="Q52" s="5" t="e">
        <f>(((1000/P52)-2.158)/0.006)</f>
        <v>#DIV/0!</v>
      </c>
    </row>
    <row r="53" spans="1:17" ht="15.75">
      <c r="A53" s="10"/>
      <c r="B53" s="2"/>
      <c r="C53" s="2"/>
      <c r="D53" s="2"/>
      <c r="E53" s="5"/>
      <c r="F53" s="12"/>
      <c r="G53" s="2">
        <f>((SQRT(F53)-1.936)/0.0124)</f>
        <v>-156.1290322580645</v>
      </c>
      <c r="H53" s="12"/>
      <c r="I53" s="2">
        <f>(((50/(H53+0.24))-3.79)/0.0069)</f>
        <v>29643.961352657007</v>
      </c>
      <c r="J53" s="12"/>
      <c r="K53" s="2">
        <f>((SQRT(J53)-1.15028)/0.00219)</f>
        <v>-525.2420091324201</v>
      </c>
      <c r="L53" s="12"/>
      <c r="M53" s="2">
        <f>((SQRT(L53)-0.841)/0.0008)</f>
        <v>-1051.25</v>
      </c>
      <c r="N53" s="12"/>
      <c r="O53" s="5">
        <v>0</v>
      </c>
      <c r="P53" s="12"/>
      <c r="Q53" s="5" t="e">
        <f>(((1000/P53)-2.158)/0.006)</f>
        <v>#DIV/0!</v>
      </c>
    </row>
    <row r="54" spans="1:17" ht="15.75">
      <c r="A54" s="17"/>
      <c r="B54" s="2"/>
      <c r="C54" s="2"/>
      <c r="D54" s="2"/>
      <c r="E54" s="5"/>
      <c r="F54" s="12"/>
      <c r="G54" s="2">
        <f>((SQRT(F54)-1.936)/0.0124)</f>
        <v>-156.1290322580645</v>
      </c>
      <c r="H54" s="12"/>
      <c r="I54" s="2">
        <f>(((50/(H54+0.24))-3.79)/0.0069)</f>
        <v>29643.961352657007</v>
      </c>
      <c r="J54" s="12"/>
      <c r="K54" s="2">
        <f>((SQRT(J54)-1.15028)/0.00219)</f>
        <v>-525.2420091324201</v>
      </c>
      <c r="L54" s="12"/>
      <c r="M54" s="2">
        <f>((SQRT(L54)-0.841)/0.0008)</f>
        <v>-1051.25</v>
      </c>
      <c r="N54" s="12"/>
      <c r="O54" s="5">
        <v>0</v>
      </c>
      <c r="P54" s="12"/>
      <c r="Q54" s="5" t="e">
        <f>(((1000/P54)-2.158)/0.006)</f>
        <v>#DIV/0!</v>
      </c>
    </row>
    <row r="55" spans="1:17" ht="15.75">
      <c r="A55" s="10" t="e">
        <f>RANK(E55,E4:E200,0)</f>
        <v>#DIV/0!</v>
      </c>
      <c r="B55" s="6"/>
      <c r="C55" s="6"/>
      <c r="D55" s="6"/>
      <c r="E55" s="5" t="e">
        <f>SUM(G55:Q55)</f>
        <v>#DIV/0!</v>
      </c>
      <c r="F55" s="11"/>
      <c r="G55" s="2">
        <f>SUM(G43:G54)-MIN(G43:G54)</f>
        <v>-1717.4193548387093</v>
      </c>
      <c r="H55" s="11"/>
      <c r="I55" s="2">
        <f>SUM(I43:I54)-MIN(I43:I54)</f>
        <v>326083.5748792271</v>
      </c>
      <c r="J55" s="11"/>
      <c r="K55" s="2">
        <f>SUM(K43:K54)-MIN(K43:K54)</f>
        <v>-5777.662100456621</v>
      </c>
      <c r="L55" s="11"/>
      <c r="M55" s="2">
        <f>SUM(M43:M54)-MIN(M43:M54)</f>
        <v>-11563.75</v>
      </c>
      <c r="N55" s="11"/>
      <c r="O55" s="2">
        <f>SUM(O43:O53)-MIN(O43:O53)</f>
        <v>480894.6859903382</v>
      </c>
      <c r="P55" s="12"/>
      <c r="Q55" s="2" t="e">
        <f>SUM(Q43:Q54)-MIN(Q43:Q54)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55"/>
  <sheetViews>
    <sheetView zoomScalePageLayoutView="0" workbookViewId="0" topLeftCell="A37">
      <selection activeCell="C31" sqref="C31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4" width="27.421875" style="0" customWidth="1"/>
    <col min="5" max="5" width="18.7109375" style="0" bestFit="1" customWidth="1"/>
    <col min="6" max="6" width="7.7109375" style="0" bestFit="1" customWidth="1"/>
    <col min="7" max="7" width="8.28125" style="0" bestFit="1" customWidth="1"/>
    <col min="8" max="8" width="7.7109375" style="0" customWidth="1"/>
    <col min="9" max="9" width="8.28125" style="0" customWidth="1"/>
    <col min="10" max="10" width="8.140625" style="0" customWidth="1"/>
    <col min="11" max="11" width="8.28125" style="0" bestFit="1" customWidth="1"/>
    <col min="12" max="12" width="7.140625" style="0" bestFit="1" customWidth="1"/>
    <col min="13" max="13" width="8.28125" style="0" bestFit="1" customWidth="1"/>
    <col min="14" max="14" width="7.7109375" style="0" bestFit="1" customWidth="1"/>
    <col min="15" max="15" width="7.28125" style="0" customWidth="1"/>
    <col min="16" max="16" width="9.7109375" style="0" bestFit="1" customWidth="1"/>
    <col min="17" max="17" width="7.7109375" style="0" customWidth="1"/>
    <col min="18" max="18" width="8.28125" style="0" bestFit="1" customWidth="1"/>
    <col min="19" max="19" width="7.8515625" style="0" customWidth="1"/>
  </cols>
  <sheetData>
    <row r="1" spans="1:19" ht="20.25">
      <c r="A1" s="16"/>
      <c r="B1" s="14" t="s">
        <v>19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0.25">
      <c r="A2" s="16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>
      <c r="A3" s="10" t="s">
        <v>18</v>
      </c>
      <c r="B3" s="1" t="s">
        <v>0</v>
      </c>
      <c r="C3" s="1" t="s">
        <v>26</v>
      </c>
      <c r="D3" s="1" t="s">
        <v>25</v>
      </c>
      <c r="E3" s="4" t="s">
        <v>9</v>
      </c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4</v>
      </c>
      <c r="M3" s="1"/>
      <c r="N3" s="1" t="s">
        <v>5</v>
      </c>
      <c r="O3" s="1"/>
      <c r="P3" s="1" t="s">
        <v>6</v>
      </c>
      <c r="Q3" s="1"/>
      <c r="R3" s="1" t="s">
        <v>20</v>
      </c>
      <c r="S3" s="5"/>
    </row>
    <row r="4" spans="1:19" ht="15.75">
      <c r="A4" s="10"/>
      <c r="B4" s="1"/>
      <c r="C4" s="1"/>
      <c r="D4" s="1"/>
      <c r="E4" s="4"/>
      <c r="F4" s="18"/>
      <c r="G4" s="2">
        <f aca="true" t="shared" si="0" ref="G4:G12">((SQRT(F4)-1.279)/0.00398)</f>
        <v>-321.35678391959794</v>
      </c>
      <c r="H4" s="18"/>
      <c r="I4" s="2">
        <f aca="true" t="shared" si="1" ref="I4:I12">(((100/(H4+0.24))-4.0062)/0.00656)</f>
        <v>62905.55894308944</v>
      </c>
      <c r="J4" s="18"/>
      <c r="K4" s="2">
        <f aca="true" t="shared" si="2" ref="K4:K12">((SQRT(J4)-1.0935)/0.00208)</f>
        <v>-525.7211538461538</v>
      </c>
      <c r="L4" s="18"/>
      <c r="M4" s="2">
        <f aca="true" t="shared" si="3" ref="M4:M12">((SQRT(L4)-0.8807)/0.00068)</f>
        <v>-1295.1470588235293</v>
      </c>
      <c r="N4" s="18"/>
      <c r="O4" s="3">
        <f aca="true" t="shared" si="4" ref="O4:O12">(((SQRT(N4)-0.422)/0.01012))</f>
        <v>-41.699604743083</v>
      </c>
      <c r="P4" s="18"/>
      <c r="Q4" s="5">
        <f>(((400/(P4+0.14))-4.0062)/0.00328)</f>
        <v>869858.736933798</v>
      </c>
      <c r="R4" s="18"/>
      <c r="S4" s="5" t="e">
        <f aca="true" t="shared" si="5" ref="S4:S12">(((800/R4)-2.0232)/0.00647)</f>
        <v>#DIV/0!</v>
      </c>
    </row>
    <row r="5" spans="1:19" ht="15.75">
      <c r="A5" s="10"/>
      <c r="B5" s="1"/>
      <c r="C5" s="1"/>
      <c r="D5" s="1"/>
      <c r="E5" s="4"/>
      <c r="F5" s="18"/>
      <c r="G5" s="2">
        <f t="shared" si="0"/>
        <v>-321.35678391959794</v>
      </c>
      <c r="H5" s="18"/>
      <c r="I5" s="2">
        <f t="shared" si="1"/>
        <v>62905.55894308944</v>
      </c>
      <c r="J5" s="18"/>
      <c r="K5" s="2">
        <f t="shared" si="2"/>
        <v>-525.7211538461538</v>
      </c>
      <c r="L5" s="18"/>
      <c r="M5" s="2">
        <f t="shared" si="3"/>
        <v>-1295.1470588235293</v>
      </c>
      <c r="N5" s="18"/>
      <c r="O5" s="3">
        <f t="shared" si="4"/>
        <v>-41.699604743083</v>
      </c>
      <c r="P5" s="18"/>
      <c r="Q5" s="5">
        <f>(((400/(P5+0.14))-4.0062)/0.00328)</f>
        <v>869858.736933798</v>
      </c>
      <c r="R5" s="18"/>
      <c r="S5" s="5" t="e">
        <f t="shared" si="5"/>
        <v>#DIV/0!</v>
      </c>
    </row>
    <row r="6" spans="1:19" ht="15.75">
      <c r="A6" s="10"/>
      <c r="B6" s="1"/>
      <c r="C6" s="1"/>
      <c r="D6" s="1"/>
      <c r="E6" s="4"/>
      <c r="F6" s="18"/>
      <c r="G6" s="2">
        <f t="shared" si="0"/>
        <v>-321.35678391959794</v>
      </c>
      <c r="H6" s="18"/>
      <c r="I6" s="2">
        <f t="shared" si="1"/>
        <v>62905.55894308944</v>
      </c>
      <c r="J6" s="18"/>
      <c r="K6" s="2">
        <f t="shared" si="2"/>
        <v>-525.7211538461538</v>
      </c>
      <c r="L6" s="18"/>
      <c r="M6" s="2">
        <f t="shared" si="3"/>
        <v>-1295.1470588235293</v>
      </c>
      <c r="N6" s="18"/>
      <c r="O6" s="3">
        <f t="shared" si="4"/>
        <v>-41.699604743083</v>
      </c>
      <c r="P6" s="18"/>
      <c r="Q6" s="5">
        <v>0</v>
      </c>
      <c r="R6" s="18"/>
      <c r="S6" s="5" t="e">
        <f t="shared" si="5"/>
        <v>#DIV/0!</v>
      </c>
    </row>
    <row r="7" spans="1:19" ht="15.75">
      <c r="A7" s="10"/>
      <c r="B7" s="1"/>
      <c r="C7" s="1"/>
      <c r="D7" s="1"/>
      <c r="E7" s="4"/>
      <c r="F7" s="18"/>
      <c r="G7" s="2">
        <f t="shared" si="0"/>
        <v>-321.35678391959794</v>
      </c>
      <c r="H7" s="18"/>
      <c r="I7" s="2">
        <f t="shared" si="1"/>
        <v>62905.55894308944</v>
      </c>
      <c r="J7" s="18"/>
      <c r="K7" s="2">
        <f t="shared" si="2"/>
        <v>-525.7211538461538</v>
      </c>
      <c r="L7" s="18"/>
      <c r="M7" s="2">
        <f t="shared" si="3"/>
        <v>-1295.1470588235293</v>
      </c>
      <c r="N7" s="18"/>
      <c r="O7" s="3">
        <f t="shared" si="4"/>
        <v>-41.699604743083</v>
      </c>
      <c r="P7" s="18"/>
      <c r="Q7" s="5">
        <v>0</v>
      </c>
      <c r="R7" s="18"/>
      <c r="S7" s="5" t="e">
        <f t="shared" si="5"/>
        <v>#DIV/0!</v>
      </c>
    </row>
    <row r="8" spans="1:19" ht="15.75">
      <c r="A8" s="10"/>
      <c r="B8" s="1"/>
      <c r="C8" s="1"/>
      <c r="D8" s="1"/>
      <c r="E8" s="4"/>
      <c r="F8" s="18"/>
      <c r="G8" s="2">
        <f t="shared" si="0"/>
        <v>-321.35678391959794</v>
      </c>
      <c r="H8" s="18"/>
      <c r="I8" s="2">
        <f t="shared" si="1"/>
        <v>62905.55894308944</v>
      </c>
      <c r="J8" s="18"/>
      <c r="K8" s="2">
        <f t="shared" si="2"/>
        <v>-525.7211538461538</v>
      </c>
      <c r="L8" s="18"/>
      <c r="M8" s="2">
        <f t="shared" si="3"/>
        <v>-1295.1470588235293</v>
      </c>
      <c r="N8" s="18"/>
      <c r="O8" s="3">
        <f t="shared" si="4"/>
        <v>-41.699604743083</v>
      </c>
      <c r="P8" s="18"/>
      <c r="Q8" s="5">
        <v>0</v>
      </c>
      <c r="R8" s="18"/>
      <c r="S8" s="5" t="e">
        <f t="shared" si="5"/>
        <v>#DIV/0!</v>
      </c>
    </row>
    <row r="9" spans="1:19" ht="15.75">
      <c r="A9" s="10"/>
      <c r="B9" s="1"/>
      <c r="C9" s="1"/>
      <c r="D9" s="1"/>
      <c r="E9" s="4"/>
      <c r="F9" s="18"/>
      <c r="G9" s="2">
        <f t="shared" si="0"/>
        <v>-321.35678391959794</v>
      </c>
      <c r="H9" s="18"/>
      <c r="I9" s="2">
        <f t="shared" si="1"/>
        <v>62905.55894308944</v>
      </c>
      <c r="J9" s="18"/>
      <c r="K9" s="2">
        <f t="shared" si="2"/>
        <v>-525.7211538461538</v>
      </c>
      <c r="L9" s="18"/>
      <c r="M9" s="2">
        <f t="shared" si="3"/>
        <v>-1295.1470588235293</v>
      </c>
      <c r="N9" s="18"/>
      <c r="O9" s="3">
        <f t="shared" si="4"/>
        <v>-41.699604743083</v>
      </c>
      <c r="P9" s="18"/>
      <c r="Q9" s="5">
        <v>0</v>
      </c>
      <c r="R9" s="18"/>
      <c r="S9" s="5" t="e">
        <f t="shared" si="5"/>
        <v>#DIV/0!</v>
      </c>
    </row>
    <row r="10" spans="1:19" ht="15.75">
      <c r="A10" s="10"/>
      <c r="B10" s="1"/>
      <c r="C10" s="1"/>
      <c r="D10" s="1"/>
      <c r="E10" s="4"/>
      <c r="F10" s="18"/>
      <c r="G10" s="2">
        <f t="shared" si="0"/>
        <v>-321.35678391959794</v>
      </c>
      <c r="H10" s="18"/>
      <c r="I10" s="2">
        <f t="shared" si="1"/>
        <v>62905.55894308944</v>
      </c>
      <c r="J10" s="18"/>
      <c r="K10" s="2">
        <f t="shared" si="2"/>
        <v>-525.7211538461538</v>
      </c>
      <c r="L10" s="18"/>
      <c r="M10" s="2">
        <f t="shared" si="3"/>
        <v>-1295.1470588235293</v>
      </c>
      <c r="N10" s="18"/>
      <c r="O10" s="3">
        <f t="shared" si="4"/>
        <v>-41.699604743083</v>
      </c>
      <c r="P10" s="18"/>
      <c r="Q10" s="5">
        <v>0</v>
      </c>
      <c r="R10" s="18"/>
      <c r="S10" s="5" t="e">
        <f t="shared" si="5"/>
        <v>#DIV/0!</v>
      </c>
    </row>
    <row r="11" spans="1:19" ht="15.75">
      <c r="A11" s="10"/>
      <c r="B11" s="1"/>
      <c r="C11" s="1"/>
      <c r="D11" s="1"/>
      <c r="E11" s="4"/>
      <c r="F11" s="18"/>
      <c r="G11" s="2">
        <f t="shared" si="0"/>
        <v>-321.35678391959794</v>
      </c>
      <c r="H11" s="18"/>
      <c r="I11" s="2">
        <f t="shared" si="1"/>
        <v>62905.55894308944</v>
      </c>
      <c r="J11" s="18"/>
      <c r="K11" s="2">
        <f t="shared" si="2"/>
        <v>-525.7211538461538</v>
      </c>
      <c r="L11" s="18"/>
      <c r="M11" s="2">
        <f t="shared" si="3"/>
        <v>-1295.1470588235293</v>
      </c>
      <c r="N11" s="18"/>
      <c r="O11" s="3">
        <f t="shared" si="4"/>
        <v>-41.699604743083</v>
      </c>
      <c r="P11" s="18"/>
      <c r="Q11" s="5">
        <v>0</v>
      </c>
      <c r="R11" s="18"/>
      <c r="S11" s="5" t="e">
        <f t="shared" si="5"/>
        <v>#DIV/0!</v>
      </c>
    </row>
    <row r="12" spans="1:19" ht="15.75">
      <c r="A12" s="10"/>
      <c r="B12" s="1"/>
      <c r="C12" s="1"/>
      <c r="D12" s="1"/>
      <c r="E12" s="4"/>
      <c r="F12" s="18"/>
      <c r="G12" s="2">
        <f t="shared" si="0"/>
        <v>-321.35678391959794</v>
      </c>
      <c r="H12" s="18"/>
      <c r="I12" s="2">
        <f t="shared" si="1"/>
        <v>62905.55894308944</v>
      </c>
      <c r="J12" s="18"/>
      <c r="K12" s="2">
        <f t="shared" si="2"/>
        <v>-525.7211538461538</v>
      </c>
      <c r="L12" s="18"/>
      <c r="M12" s="2">
        <f t="shared" si="3"/>
        <v>-1295.1470588235293</v>
      </c>
      <c r="N12" s="18"/>
      <c r="O12" s="3">
        <f t="shared" si="4"/>
        <v>-41.699604743083</v>
      </c>
      <c r="P12" s="18"/>
      <c r="Q12" s="5">
        <v>0</v>
      </c>
      <c r="R12" s="18"/>
      <c r="S12" s="5" t="e">
        <f t="shared" si="5"/>
        <v>#DIV/0!</v>
      </c>
    </row>
    <row r="13" spans="1:19" ht="15.75">
      <c r="A13" s="10"/>
      <c r="B13" s="2"/>
      <c r="C13" s="2"/>
      <c r="D13" s="2"/>
      <c r="E13" s="5"/>
      <c r="F13" s="11"/>
      <c r="G13" s="2">
        <f>((SQRT(F13)-1.279)/0.00398)</f>
        <v>-321.35678391959794</v>
      </c>
      <c r="H13" s="11"/>
      <c r="I13" s="2">
        <f>(((100/(H13+0.24))-4.0062)/0.00656)</f>
        <v>62905.55894308944</v>
      </c>
      <c r="J13" s="11"/>
      <c r="K13" s="2">
        <f>((SQRT(J13)-1.0935)/0.00208)</f>
        <v>-525.7211538461538</v>
      </c>
      <c r="L13" s="11"/>
      <c r="M13" s="2">
        <f>((SQRT(L13)-0.8807)/0.00068)</f>
        <v>-1295.1470588235293</v>
      </c>
      <c r="N13" s="11"/>
      <c r="O13" s="3">
        <f>(((SQRT(N13)-0.422)/0.01012))</f>
        <v>-41.699604743083</v>
      </c>
      <c r="P13" s="12"/>
      <c r="Q13" s="5">
        <v>0</v>
      </c>
      <c r="R13" s="12"/>
      <c r="S13" s="5" t="e">
        <f>(((800/R13)-2.0232)/0.00647)</f>
        <v>#DIV/0!</v>
      </c>
    </row>
    <row r="14" spans="1:19" ht="15.75">
      <c r="A14" s="10"/>
      <c r="B14" s="2"/>
      <c r="C14" s="2"/>
      <c r="D14" s="2"/>
      <c r="E14" s="5"/>
      <c r="F14" s="11"/>
      <c r="G14" s="2">
        <f>((SQRT(F14)-1.279)/0.00398)</f>
        <v>-321.35678391959794</v>
      </c>
      <c r="H14" s="11"/>
      <c r="I14" s="2">
        <f>(((100/(H14+0.24))-4.0062)/0.00656)</f>
        <v>62905.55894308944</v>
      </c>
      <c r="J14" s="11"/>
      <c r="K14" s="2">
        <f>((SQRT(J14)-1.0935)/0.00208)</f>
        <v>-525.7211538461538</v>
      </c>
      <c r="L14" s="11"/>
      <c r="M14" s="2">
        <f>((SQRT(L14)-0.8807)/0.00068)</f>
        <v>-1295.1470588235293</v>
      </c>
      <c r="N14" s="11"/>
      <c r="O14" s="3">
        <f>(((SQRT(N14)-0.422)/0.01012))</f>
        <v>-41.699604743083</v>
      </c>
      <c r="P14" s="12"/>
      <c r="Q14" s="5">
        <v>0</v>
      </c>
      <c r="R14" s="12"/>
      <c r="S14" s="5" t="e">
        <f>(((800/R14)-2.0232)/0.00647)</f>
        <v>#DIV/0!</v>
      </c>
    </row>
    <row r="15" spans="1:19" ht="15.75">
      <c r="A15" s="10"/>
      <c r="B15" s="2"/>
      <c r="C15" s="2"/>
      <c r="D15" s="2"/>
      <c r="E15" s="5"/>
      <c r="F15" s="11"/>
      <c r="G15" s="2">
        <f>((SQRT(F15)-1.279)/0.00398)</f>
        <v>-321.35678391959794</v>
      </c>
      <c r="H15" s="11"/>
      <c r="I15" s="2">
        <f>(((100/(H15+0.24))-4.0062)/0.00656)</f>
        <v>62905.55894308944</v>
      </c>
      <c r="J15" s="11"/>
      <c r="K15" s="2">
        <f>((SQRT(J15)-1.0935)/0.00208)</f>
        <v>-525.7211538461538</v>
      </c>
      <c r="L15" s="11"/>
      <c r="M15" s="2">
        <f>((SQRT(L15)-0.8807)/0.00068)</f>
        <v>-1295.1470588235293</v>
      </c>
      <c r="N15" s="11"/>
      <c r="O15" s="3">
        <f>(((SQRT(N15)-0.422)/0.01012))</f>
        <v>-41.699604743083</v>
      </c>
      <c r="P15" s="12"/>
      <c r="Q15" s="5">
        <v>0</v>
      </c>
      <c r="R15" s="12"/>
      <c r="S15" s="5" t="e">
        <f>(((800/R15)-2.0232)/0.00647)</f>
        <v>#DIV/0!</v>
      </c>
    </row>
    <row r="16" spans="1:19" ht="15.75">
      <c r="A16" s="10" t="e">
        <f>RANK(E16,E4:E200,0)</f>
        <v>#DIV/0!</v>
      </c>
      <c r="B16" s="6"/>
      <c r="C16" s="6"/>
      <c r="D16" s="6"/>
      <c r="E16" s="5" t="e">
        <f>SUM(G16:S16)</f>
        <v>#DIV/0!</v>
      </c>
      <c r="F16" s="11"/>
      <c r="G16" s="2">
        <f>SUM(G4:G15)-MIN(G4:G15)</f>
        <v>-3534.9246231155776</v>
      </c>
      <c r="H16" s="11"/>
      <c r="I16" s="2">
        <f>SUM(I4:I15)-MIN(I4:I15)</f>
        <v>691961.1483739838</v>
      </c>
      <c r="J16" s="11"/>
      <c r="K16" s="2">
        <f>SUM(K4:K15)-MIN(K4:K15)</f>
        <v>-5782.932692307693</v>
      </c>
      <c r="L16" s="11"/>
      <c r="M16" s="2">
        <f>SUM(M4:M15)-MIN(M4:M15)</f>
        <v>-14246.617647058825</v>
      </c>
      <c r="N16" s="11"/>
      <c r="O16" s="2">
        <f>SUM(O4:O15)-MIN(O4:O15)</f>
        <v>-458.695652173913</v>
      </c>
      <c r="P16" s="12"/>
      <c r="Q16" s="2">
        <f>SUM(Q4:Q14)-MIN(Q4:Q14)</f>
        <v>1739717.473867596</v>
      </c>
      <c r="R16" s="12"/>
      <c r="S16" s="2" t="e">
        <f>SUM(S4:S15)-MIN(S4:S15)</f>
        <v>#DIV/0!</v>
      </c>
    </row>
    <row r="17" spans="1:19" ht="15.75">
      <c r="A17" s="10"/>
      <c r="B17" s="1"/>
      <c r="C17" s="1"/>
      <c r="D17" s="1"/>
      <c r="E17" s="4"/>
      <c r="F17" s="18"/>
      <c r="G17" s="2">
        <f aca="true" t="shared" si="6" ref="G17:G25">((SQRT(F17)-1.279)/0.00398)</f>
        <v>-321.35678391959794</v>
      </c>
      <c r="H17" s="18"/>
      <c r="I17" s="2">
        <f aca="true" t="shared" si="7" ref="I17:I25">(((100/(H17+0.24))-4.0062)/0.00656)</f>
        <v>62905.55894308944</v>
      </c>
      <c r="J17" s="18"/>
      <c r="K17" s="2">
        <f aca="true" t="shared" si="8" ref="K17:K25">((SQRT(J17)-1.0935)/0.00208)</f>
        <v>-525.7211538461538</v>
      </c>
      <c r="L17" s="18"/>
      <c r="M17" s="2">
        <f aca="true" t="shared" si="9" ref="M17:M25">((SQRT(L17)-0.8807)/0.00068)</f>
        <v>-1295.1470588235293</v>
      </c>
      <c r="N17" s="18"/>
      <c r="O17" s="3">
        <f aca="true" t="shared" si="10" ref="O17:O25">(((SQRT(N17)-0.422)/0.01012))</f>
        <v>-41.699604743083</v>
      </c>
      <c r="P17" s="18"/>
      <c r="Q17" s="5">
        <f>(((400/(P17+0.14))-4.0062)/0.00328)</f>
        <v>869858.736933798</v>
      </c>
      <c r="R17" s="18"/>
      <c r="S17" s="5" t="e">
        <f aca="true" t="shared" si="11" ref="S17:S25">(((800/R17)-2.0232)/0.00647)</f>
        <v>#DIV/0!</v>
      </c>
    </row>
    <row r="18" spans="1:19" ht="15.75">
      <c r="A18" s="10"/>
      <c r="B18" s="1"/>
      <c r="C18" s="1"/>
      <c r="D18" s="1"/>
      <c r="E18" s="4"/>
      <c r="F18" s="18"/>
      <c r="G18" s="2">
        <f t="shared" si="6"/>
        <v>-321.35678391959794</v>
      </c>
      <c r="H18" s="18"/>
      <c r="I18" s="2">
        <f t="shared" si="7"/>
        <v>62905.55894308944</v>
      </c>
      <c r="J18" s="18"/>
      <c r="K18" s="2">
        <f t="shared" si="8"/>
        <v>-525.7211538461538</v>
      </c>
      <c r="L18" s="18"/>
      <c r="M18" s="2">
        <f t="shared" si="9"/>
        <v>-1295.1470588235293</v>
      </c>
      <c r="N18" s="18"/>
      <c r="O18" s="3">
        <f t="shared" si="10"/>
        <v>-41.699604743083</v>
      </c>
      <c r="P18" s="18"/>
      <c r="Q18" s="5">
        <f>(((400/(P18+0.14))-4.0062)/0.00328)</f>
        <v>869858.736933798</v>
      </c>
      <c r="R18" s="18"/>
      <c r="S18" s="5" t="e">
        <f t="shared" si="11"/>
        <v>#DIV/0!</v>
      </c>
    </row>
    <row r="19" spans="1:19" ht="15.75">
      <c r="A19" s="10"/>
      <c r="B19" s="1"/>
      <c r="C19" s="1"/>
      <c r="D19" s="1"/>
      <c r="E19" s="4"/>
      <c r="F19" s="18"/>
      <c r="G19" s="2">
        <f t="shared" si="6"/>
        <v>-321.35678391959794</v>
      </c>
      <c r="H19" s="18"/>
      <c r="I19" s="2">
        <f t="shared" si="7"/>
        <v>62905.55894308944</v>
      </c>
      <c r="J19" s="18"/>
      <c r="K19" s="2">
        <f t="shared" si="8"/>
        <v>-525.7211538461538</v>
      </c>
      <c r="L19" s="18"/>
      <c r="M19" s="2">
        <f t="shared" si="9"/>
        <v>-1295.1470588235293</v>
      </c>
      <c r="N19" s="18"/>
      <c r="O19" s="3">
        <f t="shared" si="10"/>
        <v>-41.699604743083</v>
      </c>
      <c r="P19" s="18"/>
      <c r="Q19" s="5">
        <v>0</v>
      </c>
      <c r="R19" s="18"/>
      <c r="S19" s="5" t="e">
        <f t="shared" si="11"/>
        <v>#DIV/0!</v>
      </c>
    </row>
    <row r="20" spans="1:19" ht="15.75">
      <c r="A20" s="10"/>
      <c r="B20" s="1"/>
      <c r="C20" s="1"/>
      <c r="D20" s="1"/>
      <c r="E20" s="4"/>
      <c r="F20" s="18"/>
      <c r="G20" s="2">
        <f t="shared" si="6"/>
        <v>-321.35678391959794</v>
      </c>
      <c r="H20" s="18"/>
      <c r="I20" s="2">
        <f t="shared" si="7"/>
        <v>62905.55894308944</v>
      </c>
      <c r="J20" s="18"/>
      <c r="K20" s="2">
        <f t="shared" si="8"/>
        <v>-525.7211538461538</v>
      </c>
      <c r="L20" s="18"/>
      <c r="M20" s="2">
        <f t="shared" si="9"/>
        <v>-1295.1470588235293</v>
      </c>
      <c r="N20" s="18"/>
      <c r="O20" s="3">
        <f t="shared" si="10"/>
        <v>-41.699604743083</v>
      </c>
      <c r="P20" s="18"/>
      <c r="Q20" s="5">
        <v>0</v>
      </c>
      <c r="R20" s="18"/>
      <c r="S20" s="5" t="e">
        <f t="shared" si="11"/>
        <v>#DIV/0!</v>
      </c>
    </row>
    <row r="21" spans="1:19" ht="15.75">
      <c r="A21" s="10"/>
      <c r="B21" s="1"/>
      <c r="C21" s="1"/>
      <c r="D21" s="1"/>
      <c r="E21" s="4"/>
      <c r="F21" s="18"/>
      <c r="G21" s="2">
        <f t="shared" si="6"/>
        <v>-321.35678391959794</v>
      </c>
      <c r="H21" s="18"/>
      <c r="I21" s="2">
        <f t="shared" si="7"/>
        <v>62905.55894308944</v>
      </c>
      <c r="J21" s="18"/>
      <c r="K21" s="2">
        <f t="shared" si="8"/>
        <v>-525.7211538461538</v>
      </c>
      <c r="L21" s="18"/>
      <c r="M21" s="2">
        <f t="shared" si="9"/>
        <v>-1295.1470588235293</v>
      </c>
      <c r="N21" s="18"/>
      <c r="O21" s="3">
        <f t="shared" si="10"/>
        <v>-41.699604743083</v>
      </c>
      <c r="P21" s="18"/>
      <c r="Q21" s="5">
        <v>0</v>
      </c>
      <c r="R21" s="18"/>
      <c r="S21" s="5" t="e">
        <f t="shared" si="11"/>
        <v>#DIV/0!</v>
      </c>
    </row>
    <row r="22" spans="1:19" ht="15.75">
      <c r="A22" s="10"/>
      <c r="B22" s="1"/>
      <c r="C22" s="1"/>
      <c r="D22" s="1"/>
      <c r="E22" s="4"/>
      <c r="F22" s="18"/>
      <c r="G22" s="2">
        <f t="shared" si="6"/>
        <v>-321.35678391959794</v>
      </c>
      <c r="H22" s="18"/>
      <c r="I22" s="2">
        <f t="shared" si="7"/>
        <v>62905.55894308944</v>
      </c>
      <c r="J22" s="18"/>
      <c r="K22" s="2">
        <f t="shared" si="8"/>
        <v>-525.7211538461538</v>
      </c>
      <c r="L22" s="18"/>
      <c r="M22" s="2">
        <f t="shared" si="9"/>
        <v>-1295.1470588235293</v>
      </c>
      <c r="N22" s="18"/>
      <c r="O22" s="3">
        <f t="shared" si="10"/>
        <v>-41.699604743083</v>
      </c>
      <c r="P22" s="18"/>
      <c r="Q22" s="5">
        <v>0</v>
      </c>
      <c r="R22" s="18"/>
      <c r="S22" s="5" t="e">
        <f t="shared" si="11"/>
        <v>#DIV/0!</v>
      </c>
    </row>
    <row r="23" spans="1:19" ht="15.75">
      <c r="A23" s="10"/>
      <c r="B23" s="1"/>
      <c r="C23" s="1"/>
      <c r="D23" s="1"/>
      <c r="E23" s="4"/>
      <c r="F23" s="18"/>
      <c r="G23" s="2">
        <f t="shared" si="6"/>
        <v>-321.35678391959794</v>
      </c>
      <c r="H23" s="18"/>
      <c r="I23" s="2">
        <f t="shared" si="7"/>
        <v>62905.55894308944</v>
      </c>
      <c r="J23" s="18"/>
      <c r="K23" s="2">
        <f t="shared" si="8"/>
        <v>-525.7211538461538</v>
      </c>
      <c r="L23" s="18"/>
      <c r="M23" s="2">
        <f t="shared" si="9"/>
        <v>-1295.1470588235293</v>
      </c>
      <c r="N23" s="18"/>
      <c r="O23" s="3">
        <f t="shared" si="10"/>
        <v>-41.699604743083</v>
      </c>
      <c r="P23" s="18"/>
      <c r="Q23" s="5">
        <v>0</v>
      </c>
      <c r="R23" s="18"/>
      <c r="S23" s="5" t="e">
        <f t="shared" si="11"/>
        <v>#DIV/0!</v>
      </c>
    </row>
    <row r="24" spans="1:19" ht="15.75">
      <c r="A24" s="10"/>
      <c r="B24" s="1"/>
      <c r="C24" s="1"/>
      <c r="D24" s="1"/>
      <c r="E24" s="4"/>
      <c r="F24" s="18"/>
      <c r="G24" s="2">
        <f t="shared" si="6"/>
        <v>-321.35678391959794</v>
      </c>
      <c r="H24" s="18"/>
      <c r="I24" s="2">
        <f t="shared" si="7"/>
        <v>62905.55894308944</v>
      </c>
      <c r="J24" s="18"/>
      <c r="K24" s="2">
        <f t="shared" si="8"/>
        <v>-525.7211538461538</v>
      </c>
      <c r="L24" s="18"/>
      <c r="M24" s="2">
        <f t="shared" si="9"/>
        <v>-1295.1470588235293</v>
      </c>
      <c r="N24" s="18"/>
      <c r="O24" s="3">
        <f t="shared" si="10"/>
        <v>-41.699604743083</v>
      </c>
      <c r="P24" s="18"/>
      <c r="Q24" s="5">
        <v>0</v>
      </c>
      <c r="R24" s="18"/>
      <c r="S24" s="5" t="e">
        <f t="shared" si="11"/>
        <v>#DIV/0!</v>
      </c>
    </row>
    <row r="25" spans="1:19" ht="15.75">
      <c r="A25" s="10"/>
      <c r="B25" s="1"/>
      <c r="C25" s="1"/>
      <c r="D25" s="1"/>
      <c r="E25" s="4"/>
      <c r="F25" s="18"/>
      <c r="G25" s="2">
        <f t="shared" si="6"/>
        <v>-321.35678391959794</v>
      </c>
      <c r="H25" s="18"/>
      <c r="I25" s="2">
        <f t="shared" si="7"/>
        <v>62905.55894308944</v>
      </c>
      <c r="J25" s="18"/>
      <c r="K25" s="2">
        <f t="shared" si="8"/>
        <v>-525.7211538461538</v>
      </c>
      <c r="L25" s="18"/>
      <c r="M25" s="2">
        <f t="shared" si="9"/>
        <v>-1295.1470588235293</v>
      </c>
      <c r="N25" s="18"/>
      <c r="O25" s="3">
        <f t="shared" si="10"/>
        <v>-41.699604743083</v>
      </c>
      <c r="P25" s="18"/>
      <c r="Q25" s="5">
        <v>0</v>
      </c>
      <c r="R25" s="18"/>
      <c r="S25" s="5" t="e">
        <f t="shared" si="11"/>
        <v>#DIV/0!</v>
      </c>
    </row>
    <row r="26" spans="1:19" ht="15.75">
      <c r="A26" s="10"/>
      <c r="B26" s="2"/>
      <c r="C26" s="2"/>
      <c r="D26" s="2"/>
      <c r="E26" s="5"/>
      <c r="F26" s="11"/>
      <c r="G26" s="2">
        <f>((SQRT(F26)-1.279)/0.00398)</f>
        <v>-321.35678391959794</v>
      </c>
      <c r="H26" s="11"/>
      <c r="I26" s="2">
        <f>(((100/(H26+0.24))-4.0062)/0.00656)</f>
        <v>62905.55894308944</v>
      </c>
      <c r="J26" s="11"/>
      <c r="K26" s="2">
        <f>((SQRT(J26)-1.0935)/0.00208)</f>
        <v>-525.7211538461538</v>
      </c>
      <c r="L26" s="11"/>
      <c r="M26" s="2">
        <f>((SQRT(L26)-0.8807)/0.00068)</f>
        <v>-1295.1470588235293</v>
      </c>
      <c r="N26" s="11"/>
      <c r="O26" s="3">
        <f>(((SQRT(N26)-0.422)/0.01012))</f>
        <v>-41.699604743083</v>
      </c>
      <c r="P26" s="12"/>
      <c r="Q26" s="5">
        <v>0</v>
      </c>
      <c r="R26" s="12"/>
      <c r="S26" s="5" t="e">
        <f>(((800/R26)-2.0232)/0.00647)</f>
        <v>#DIV/0!</v>
      </c>
    </row>
    <row r="27" spans="1:19" ht="15.75">
      <c r="A27" s="10"/>
      <c r="B27" s="2"/>
      <c r="C27" s="2"/>
      <c r="D27" s="2"/>
      <c r="E27" s="5"/>
      <c r="F27" s="11"/>
      <c r="G27" s="2">
        <f>((SQRT(F27)-1.279)/0.00398)</f>
        <v>-321.35678391959794</v>
      </c>
      <c r="H27" s="11"/>
      <c r="I27" s="2">
        <f>(((100/(H27+0.24))-4.0062)/0.00656)</f>
        <v>62905.55894308944</v>
      </c>
      <c r="J27" s="11"/>
      <c r="K27" s="2">
        <f>((SQRT(J27)-1.0935)/0.00208)</f>
        <v>-525.7211538461538</v>
      </c>
      <c r="L27" s="11"/>
      <c r="M27" s="2">
        <f>((SQRT(L27)-0.8807)/0.00068)</f>
        <v>-1295.1470588235293</v>
      </c>
      <c r="N27" s="11"/>
      <c r="O27" s="3">
        <f>(((SQRT(N27)-0.422)/0.01012))</f>
        <v>-41.699604743083</v>
      </c>
      <c r="P27" s="12"/>
      <c r="Q27" s="5">
        <v>0</v>
      </c>
      <c r="R27" s="12"/>
      <c r="S27" s="5" t="e">
        <f>(((800/R27)-2.0232)/0.00647)</f>
        <v>#DIV/0!</v>
      </c>
    </row>
    <row r="28" spans="1:19" ht="15.75">
      <c r="A28" s="10"/>
      <c r="B28" s="2"/>
      <c r="C28" s="2"/>
      <c r="D28" s="2"/>
      <c r="E28" s="5"/>
      <c r="F28" s="11"/>
      <c r="G28" s="2">
        <f>((SQRT(F28)-1.279)/0.00398)</f>
        <v>-321.35678391959794</v>
      </c>
      <c r="H28" s="11"/>
      <c r="I28" s="2">
        <f>(((100/(H28+0.24))-4.0062)/0.00656)</f>
        <v>62905.55894308944</v>
      </c>
      <c r="J28" s="11"/>
      <c r="K28" s="2">
        <f>((SQRT(J28)-1.0935)/0.00208)</f>
        <v>-525.7211538461538</v>
      </c>
      <c r="L28" s="11"/>
      <c r="M28" s="2">
        <f>((SQRT(L28)-0.8807)/0.00068)</f>
        <v>-1295.1470588235293</v>
      </c>
      <c r="N28" s="11"/>
      <c r="O28" s="3">
        <f>(((SQRT(N28)-0.422)/0.01012))</f>
        <v>-41.699604743083</v>
      </c>
      <c r="P28" s="12"/>
      <c r="Q28" s="5">
        <v>0</v>
      </c>
      <c r="R28" s="12"/>
      <c r="S28" s="5" t="e">
        <f>(((800/R28)-2.0232)/0.00647)</f>
        <v>#DIV/0!</v>
      </c>
    </row>
    <row r="29" spans="1:19" ht="15.75">
      <c r="A29" s="10" t="e">
        <f>RANK(E29,E4:E200,0)</f>
        <v>#DIV/0!</v>
      </c>
      <c r="B29" s="6"/>
      <c r="C29" s="6"/>
      <c r="D29" s="6"/>
      <c r="E29" s="5" t="e">
        <f>SUM(G29:S29)</f>
        <v>#DIV/0!</v>
      </c>
      <c r="F29" s="11"/>
      <c r="G29" s="2">
        <f>SUM(G17:G28)-MIN(G17:G28)</f>
        <v>-3534.9246231155776</v>
      </c>
      <c r="H29" s="11"/>
      <c r="I29" s="2">
        <f>SUM(I17:I28)-MIN(I17:I28)</f>
        <v>691961.1483739838</v>
      </c>
      <c r="J29" s="11"/>
      <c r="K29" s="2">
        <f>SUM(K17:K28)-MIN(K17:K28)</f>
        <v>-5782.932692307693</v>
      </c>
      <c r="L29" s="11"/>
      <c r="M29" s="2">
        <f>SUM(M17:M28)-MIN(M17:M28)</f>
        <v>-14246.617647058825</v>
      </c>
      <c r="N29" s="11"/>
      <c r="O29" s="2">
        <f>SUM(O17:O28)-MIN(O17:O28)</f>
        <v>-458.695652173913</v>
      </c>
      <c r="P29" s="12"/>
      <c r="Q29" s="2">
        <f>SUM(Q17:Q27)-MIN(Q17:Q27)</f>
        <v>1739717.473867596</v>
      </c>
      <c r="R29" s="12"/>
      <c r="S29" s="2" t="e">
        <f>SUM(S17:S28)-MIN(S17:S28)</f>
        <v>#DIV/0!</v>
      </c>
    </row>
    <row r="30" spans="1:19" ht="15.75">
      <c r="A30" s="10"/>
      <c r="B30" s="1"/>
      <c r="C30" s="1"/>
      <c r="D30" s="1"/>
      <c r="E30" s="4"/>
      <c r="F30" s="18"/>
      <c r="G30" s="2">
        <f aca="true" t="shared" si="12" ref="G30:G38">((SQRT(F30)-1.279)/0.00398)</f>
        <v>-321.35678391959794</v>
      </c>
      <c r="H30" s="18"/>
      <c r="I30" s="2">
        <f aca="true" t="shared" si="13" ref="I30:I38">(((100/(H30+0.24))-4.0062)/0.00656)</f>
        <v>62905.55894308944</v>
      </c>
      <c r="J30" s="18"/>
      <c r="K30" s="2">
        <f aca="true" t="shared" si="14" ref="K30:K38">((SQRT(J30)-1.0935)/0.00208)</f>
        <v>-525.7211538461538</v>
      </c>
      <c r="L30" s="18"/>
      <c r="M30" s="2">
        <f aca="true" t="shared" si="15" ref="M30:M38">((SQRT(L30)-0.8807)/0.00068)</f>
        <v>-1295.1470588235293</v>
      </c>
      <c r="N30" s="18"/>
      <c r="O30" s="3">
        <f aca="true" t="shared" si="16" ref="O30:O38">(((SQRT(N30)-0.422)/0.01012))</f>
        <v>-41.699604743083</v>
      </c>
      <c r="P30" s="18"/>
      <c r="Q30" s="5">
        <f>(((400/(P30+0.14))-4.0062)/0.00328)</f>
        <v>869858.736933798</v>
      </c>
      <c r="R30" s="18"/>
      <c r="S30" s="5" t="e">
        <f aca="true" t="shared" si="17" ref="S30:S38">(((800/R30)-2.0232)/0.00647)</f>
        <v>#DIV/0!</v>
      </c>
    </row>
    <row r="31" spans="1:19" ht="15.75">
      <c r="A31" s="10"/>
      <c r="B31" s="1"/>
      <c r="C31" s="1"/>
      <c r="D31" s="1"/>
      <c r="E31" s="4"/>
      <c r="F31" s="18"/>
      <c r="G31" s="2">
        <f t="shared" si="12"/>
        <v>-321.35678391959794</v>
      </c>
      <c r="H31" s="18"/>
      <c r="I31" s="2">
        <f t="shared" si="13"/>
        <v>62905.55894308944</v>
      </c>
      <c r="J31" s="18"/>
      <c r="K31" s="2">
        <f t="shared" si="14"/>
        <v>-525.7211538461538</v>
      </c>
      <c r="L31" s="18"/>
      <c r="M31" s="2">
        <f t="shared" si="15"/>
        <v>-1295.1470588235293</v>
      </c>
      <c r="N31" s="18"/>
      <c r="O31" s="3">
        <f t="shared" si="16"/>
        <v>-41.699604743083</v>
      </c>
      <c r="P31" s="18"/>
      <c r="Q31" s="5">
        <f>(((400/(P31+0.14))-4.0062)/0.00328)</f>
        <v>869858.736933798</v>
      </c>
      <c r="R31" s="18"/>
      <c r="S31" s="5" t="e">
        <f t="shared" si="17"/>
        <v>#DIV/0!</v>
      </c>
    </row>
    <row r="32" spans="1:19" ht="15.75">
      <c r="A32" s="10"/>
      <c r="B32" s="1"/>
      <c r="C32" s="1"/>
      <c r="D32" s="1"/>
      <c r="E32" s="4"/>
      <c r="F32" s="18"/>
      <c r="G32" s="2">
        <f t="shared" si="12"/>
        <v>-321.35678391959794</v>
      </c>
      <c r="H32" s="18"/>
      <c r="I32" s="2">
        <f t="shared" si="13"/>
        <v>62905.55894308944</v>
      </c>
      <c r="J32" s="18"/>
      <c r="K32" s="2">
        <f t="shared" si="14"/>
        <v>-525.7211538461538</v>
      </c>
      <c r="L32" s="18"/>
      <c r="M32" s="2">
        <f t="shared" si="15"/>
        <v>-1295.1470588235293</v>
      </c>
      <c r="N32" s="18"/>
      <c r="O32" s="3">
        <f t="shared" si="16"/>
        <v>-41.699604743083</v>
      </c>
      <c r="P32" s="18"/>
      <c r="Q32" s="5">
        <v>0</v>
      </c>
      <c r="R32" s="18"/>
      <c r="S32" s="5" t="e">
        <f t="shared" si="17"/>
        <v>#DIV/0!</v>
      </c>
    </row>
    <row r="33" spans="1:19" ht="15.75">
      <c r="A33" s="10"/>
      <c r="B33" s="1"/>
      <c r="C33" s="1"/>
      <c r="D33" s="1"/>
      <c r="E33" s="4"/>
      <c r="F33" s="18"/>
      <c r="G33" s="2">
        <f t="shared" si="12"/>
        <v>-321.35678391959794</v>
      </c>
      <c r="H33" s="18"/>
      <c r="I33" s="2">
        <f t="shared" si="13"/>
        <v>62905.55894308944</v>
      </c>
      <c r="J33" s="18"/>
      <c r="K33" s="2">
        <f t="shared" si="14"/>
        <v>-525.7211538461538</v>
      </c>
      <c r="L33" s="18"/>
      <c r="M33" s="2">
        <f t="shared" si="15"/>
        <v>-1295.1470588235293</v>
      </c>
      <c r="N33" s="18"/>
      <c r="O33" s="3">
        <f t="shared" si="16"/>
        <v>-41.699604743083</v>
      </c>
      <c r="P33" s="18"/>
      <c r="Q33" s="5">
        <v>0</v>
      </c>
      <c r="R33" s="18"/>
      <c r="S33" s="5" t="e">
        <f t="shared" si="17"/>
        <v>#DIV/0!</v>
      </c>
    </row>
    <row r="34" spans="1:19" ht="15.75">
      <c r="A34" s="10"/>
      <c r="B34" s="1"/>
      <c r="C34" s="1"/>
      <c r="D34" s="1"/>
      <c r="E34" s="4"/>
      <c r="F34" s="18"/>
      <c r="G34" s="2">
        <f t="shared" si="12"/>
        <v>-321.35678391959794</v>
      </c>
      <c r="H34" s="18"/>
      <c r="I34" s="2">
        <f t="shared" si="13"/>
        <v>62905.55894308944</v>
      </c>
      <c r="J34" s="18"/>
      <c r="K34" s="2">
        <f t="shared" si="14"/>
        <v>-525.7211538461538</v>
      </c>
      <c r="L34" s="18"/>
      <c r="M34" s="2">
        <f t="shared" si="15"/>
        <v>-1295.1470588235293</v>
      </c>
      <c r="N34" s="18"/>
      <c r="O34" s="3">
        <f t="shared" si="16"/>
        <v>-41.699604743083</v>
      </c>
      <c r="P34" s="18"/>
      <c r="Q34" s="5">
        <v>0</v>
      </c>
      <c r="R34" s="18"/>
      <c r="S34" s="5" t="e">
        <f t="shared" si="17"/>
        <v>#DIV/0!</v>
      </c>
    </row>
    <row r="35" spans="1:19" ht="15.75">
      <c r="A35" s="10"/>
      <c r="B35" s="1"/>
      <c r="C35" s="1"/>
      <c r="D35" s="1"/>
      <c r="E35" s="4"/>
      <c r="F35" s="18"/>
      <c r="G35" s="2">
        <f t="shared" si="12"/>
        <v>-321.35678391959794</v>
      </c>
      <c r="H35" s="18"/>
      <c r="I35" s="2">
        <f t="shared" si="13"/>
        <v>62905.55894308944</v>
      </c>
      <c r="J35" s="18"/>
      <c r="K35" s="2">
        <f t="shared" si="14"/>
        <v>-525.7211538461538</v>
      </c>
      <c r="L35" s="18"/>
      <c r="M35" s="2">
        <f t="shared" si="15"/>
        <v>-1295.1470588235293</v>
      </c>
      <c r="N35" s="18"/>
      <c r="O35" s="3">
        <f t="shared" si="16"/>
        <v>-41.699604743083</v>
      </c>
      <c r="P35" s="18"/>
      <c r="Q35" s="5">
        <v>0</v>
      </c>
      <c r="R35" s="18"/>
      <c r="S35" s="5" t="e">
        <f t="shared" si="17"/>
        <v>#DIV/0!</v>
      </c>
    </row>
    <row r="36" spans="1:19" ht="15.75">
      <c r="A36" s="10"/>
      <c r="B36" s="1"/>
      <c r="C36" s="1"/>
      <c r="D36" s="1"/>
      <c r="E36" s="4"/>
      <c r="F36" s="18"/>
      <c r="G36" s="2">
        <f t="shared" si="12"/>
        <v>-321.35678391959794</v>
      </c>
      <c r="H36" s="18"/>
      <c r="I36" s="2">
        <f t="shared" si="13"/>
        <v>62905.55894308944</v>
      </c>
      <c r="J36" s="18"/>
      <c r="K36" s="2">
        <f t="shared" si="14"/>
        <v>-525.7211538461538</v>
      </c>
      <c r="L36" s="18"/>
      <c r="M36" s="2">
        <f t="shared" si="15"/>
        <v>-1295.1470588235293</v>
      </c>
      <c r="N36" s="18"/>
      <c r="O36" s="3">
        <f t="shared" si="16"/>
        <v>-41.699604743083</v>
      </c>
      <c r="P36" s="18"/>
      <c r="Q36" s="5">
        <v>0</v>
      </c>
      <c r="R36" s="18"/>
      <c r="S36" s="5" t="e">
        <f t="shared" si="17"/>
        <v>#DIV/0!</v>
      </c>
    </row>
    <row r="37" spans="1:19" ht="15.75">
      <c r="A37" s="10"/>
      <c r="B37" s="1"/>
      <c r="C37" s="1"/>
      <c r="D37" s="1"/>
      <c r="E37" s="4"/>
      <c r="F37" s="18"/>
      <c r="G37" s="2">
        <f t="shared" si="12"/>
        <v>-321.35678391959794</v>
      </c>
      <c r="H37" s="18"/>
      <c r="I37" s="2">
        <f t="shared" si="13"/>
        <v>62905.55894308944</v>
      </c>
      <c r="J37" s="18"/>
      <c r="K37" s="2">
        <f t="shared" si="14"/>
        <v>-525.7211538461538</v>
      </c>
      <c r="L37" s="18"/>
      <c r="M37" s="2">
        <f t="shared" si="15"/>
        <v>-1295.1470588235293</v>
      </c>
      <c r="N37" s="18"/>
      <c r="O37" s="3">
        <f t="shared" si="16"/>
        <v>-41.699604743083</v>
      </c>
      <c r="P37" s="18"/>
      <c r="Q37" s="5">
        <v>0</v>
      </c>
      <c r="R37" s="18"/>
      <c r="S37" s="5" t="e">
        <f t="shared" si="17"/>
        <v>#DIV/0!</v>
      </c>
    </row>
    <row r="38" spans="1:19" ht="15.75">
      <c r="A38" s="10"/>
      <c r="B38" s="1"/>
      <c r="C38" s="1"/>
      <c r="D38" s="1"/>
      <c r="E38" s="4"/>
      <c r="F38" s="18"/>
      <c r="G38" s="2">
        <f t="shared" si="12"/>
        <v>-321.35678391959794</v>
      </c>
      <c r="H38" s="18"/>
      <c r="I38" s="2">
        <f t="shared" si="13"/>
        <v>62905.55894308944</v>
      </c>
      <c r="J38" s="18"/>
      <c r="K38" s="2">
        <f t="shared" si="14"/>
        <v>-525.7211538461538</v>
      </c>
      <c r="L38" s="18"/>
      <c r="M38" s="2">
        <f t="shared" si="15"/>
        <v>-1295.1470588235293</v>
      </c>
      <c r="N38" s="18"/>
      <c r="O38" s="3">
        <f t="shared" si="16"/>
        <v>-41.699604743083</v>
      </c>
      <c r="P38" s="18"/>
      <c r="Q38" s="5">
        <v>0</v>
      </c>
      <c r="R38" s="18"/>
      <c r="S38" s="5" t="e">
        <f t="shared" si="17"/>
        <v>#DIV/0!</v>
      </c>
    </row>
    <row r="39" spans="1:19" ht="15.75">
      <c r="A39" s="10"/>
      <c r="B39" s="2"/>
      <c r="C39" s="2"/>
      <c r="D39" s="2"/>
      <c r="E39" s="5"/>
      <c r="F39" s="11"/>
      <c r="G39" s="2">
        <f>((SQRT(F39)-1.279)/0.00398)</f>
        <v>-321.35678391959794</v>
      </c>
      <c r="H39" s="11"/>
      <c r="I39" s="2">
        <f>(((100/(H39+0.24))-4.0062)/0.00656)</f>
        <v>62905.55894308944</v>
      </c>
      <c r="J39" s="11"/>
      <c r="K39" s="2">
        <f>((SQRT(J39)-1.0935)/0.00208)</f>
        <v>-525.7211538461538</v>
      </c>
      <c r="L39" s="11"/>
      <c r="M39" s="2">
        <f>((SQRT(L39)-0.8807)/0.00068)</f>
        <v>-1295.1470588235293</v>
      </c>
      <c r="N39" s="11"/>
      <c r="O39" s="3">
        <f>(((SQRT(N39)-0.422)/0.01012))</f>
        <v>-41.699604743083</v>
      </c>
      <c r="P39" s="12"/>
      <c r="Q39" s="5">
        <v>0</v>
      </c>
      <c r="R39" s="12"/>
      <c r="S39" s="5" t="e">
        <f>(((800/R39)-2.0232)/0.00647)</f>
        <v>#DIV/0!</v>
      </c>
    </row>
    <row r="40" spans="1:19" ht="15.75">
      <c r="A40" s="10"/>
      <c r="B40" s="2"/>
      <c r="C40" s="2"/>
      <c r="D40" s="2"/>
      <c r="E40" s="5"/>
      <c r="F40" s="11"/>
      <c r="G40" s="2">
        <f>((SQRT(F40)-1.279)/0.00398)</f>
        <v>-321.35678391959794</v>
      </c>
      <c r="H40" s="11"/>
      <c r="I40" s="2">
        <f>(((100/(H40+0.24))-4.0062)/0.00656)</f>
        <v>62905.55894308944</v>
      </c>
      <c r="J40" s="11"/>
      <c r="K40" s="2">
        <f>((SQRT(J40)-1.0935)/0.00208)</f>
        <v>-525.7211538461538</v>
      </c>
      <c r="L40" s="11"/>
      <c r="M40" s="2">
        <f>((SQRT(L40)-0.8807)/0.00068)</f>
        <v>-1295.1470588235293</v>
      </c>
      <c r="N40" s="11"/>
      <c r="O40" s="3">
        <f>(((SQRT(N40)-0.422)/0.01012))</f>
        <v>-41.699604743083</v>
      </c>
      <c r="P40" s="12"/>
      <c r="Q40" s="5">
        <v>0</v>
      </c>
      <c r="R40" s="12"/>
      <c r="S40" s="5" t="e">
        <f>(((800/R40)-2.0232)/0.00647)</f>
        <v>#DIV/0!</v>
      </c>
    </row>
    <row r="41" spans="1:19" ht="15.75">
      <c r="A41" s="10"/>
      <c r="B41" s="2"/>
      <c r="C41" s="2"/>
      <c r="D41" s="2"/>
      <c r="E41" s="5"/>
      <c r="F41" s="11"/>
      <c r="G41" s="2">
        <f>((SQRT(F41)-1.279)/0.00398)</f>
        <v>-321.35678391959794</v>
      </c>
      <c r="H41" s="11"/>
      <c r="I41" s="2">
        <f>(((100/(H41+0.24))-4.0062)/0.00656)</f>
        <v>62905.55894308944</v>
      </c>
      <c r="J41" s="11"/>
      <c r="K41" s="2">
        <f>((SQRT(J41)-1.0935)/0.00208)</f>
        <v>-525.7211538461538</v>
      </c>
      <c r="L41" s="11"/>
      <c r="M41" s="2">
        <f>((SQRT(L41)-0.8807)/0.00068)</f>
        <v>-1295.1470588235293</v>
      </c>
      <c r="N41" s="11"/>
      <c r="O41" s="3">
        <f>(((SQRT(N41)-0.422)/0.01012))</f>
        <v>-41.699604743083</v>
      </c>
      <c r="P41" s="12"/>
      <c r="Q41" s="5">
        <v>0</v>
      </c>
      <c r="R41" s="12"/>
      <c r="S41" s="5" t="e">
        <f>(((800/R41)-2.0232)/0.00647)</f>
        <v>#DIV/0!</v>
      </c>
    </row>
    <row r="42" spans="1:19" ht="15.75">
      <c r="A42" s="10" t="e">
        <f>RANK(E42,E4:E200,0)</f>
        <v>#DIV/0!</v>
      </c>
      <c r="B42" s="6"/>
      <c r="C42" s="6"/>
      <c r="D42" s="6"/>
      <c r="E42" s="5" t="e">
        <f>SUM(G42:S42)</f>
        <v>#DIV/0!</v>
      </c>
      <c r="F42" s="11"/>
      <c r="G42" s="2">
        <f>SUM(G30:G41)-MIN(G30:G41)</f>
        <v>-3534.9246231155776</v>
      </c>
      <c r="H42" s="11"/>
      <c r="I42" s="2">
        <f>SUM(I30:I41)-MIN(I30:I41)</f>
        <v>691961.1483739838</v>
      </c>
      <c r="J42" s="11"/>
      <c r="K42" s="2">
        <f>SUM(K30:K41)-MIN(K30:K41)</f>
        <v>-5782.932692307693</v>
      </c>
      <c r="L42" s="11"/>
      <c r="M42" s="2">
        <f>SUM(M30:M41)-MIN(M30:M41)</f>
        <v>-14246.617647058825</v>
      </c>
      <c r="N42" s="11"/>
      <c r="O42" s="2">
        <f>SUM(O30:O41)-MIN(O30:O41)</f>
        <v>-458.695652173913</v>
      </c>
      <c r="P42" s="12"/>
      <c r="Q42" s="2">
        <f>SUM(Q30:Q40)-MIN(Q30:Q40)</f>
        <v>1739717.473867596</v>
      </c>
      <c r="R42" s="12"/>
      <c r="S42" s="2" t="e">
        <f>SUM(S30:S41)-MIN(S30:S41)</f>
        <v>#DIV/0!</v>
      </c>
    </row>
    <row r="43" spans="1:19" ht="15.75">
      <c r="A43" s="10"/>
      <c r="B43" s="1"/>
      <c r="C43" s="1"/>
      <c r="D43" s="1"/>
      <c r="E43" s="4"/>
      <c r="F43" s="18"/>
      <c r="G43" s="2">
        <f aca="true" t="shared" si="18" ref="G43:G51">((SQRT(F43)-1.279)/0.00398)</f>
        <v>-321.35678391959794</v>
      </c>
      <c r="H43" s="18"/>
      <c r="I43" s="2">
        <f aca="true" t="shared" si="19" ref="I43:I51">(((100/(H43+0.24))-4.0062)/0.00656)</f>
        <v>62905.55894308944</v>
      </c>
      <c r="J43" s="18"/>
      <c r="K43" s="2">
        <f aca="true" t="shared" si="20" ref="K43:K51">((SQRT(J43)-1.0935)/0.00208)</f>
        <v>-525.7211538461538</v>
      </c>
      <c r="L43" s="18"/>
      <c r="M43" s="2">
        <f aca="true" t="shared" si="21" ref="M43:M51">((SQRT(L43)-0.8807)/0.00068)</f>
        <v>-1295.1470588235293</v>
      </c>
      <c r="N43" s="18"/>
      <c r="O43" s="3">
        <f aca="true" t="shared" si="22" ref="O43:O51">(((SQRT(N43)-0.422)/0.01012))</f>
        <v>-41.699604743083</v>
      </c>
      <c r="P43" s="18"/>
      <c r="Q43" s="5">
        <f>(((400/(P43+0.14))-4.0062)/0.00328)</f>
        <v>869858.736933798</v>
      </c>
      <c r="R43" s="18"/>
      <c r="S43" s="5" t="e">
        <f aca="true" t="shared" si="23" ref="S43:S51">(((800/R43)-2.0232)/0.00647)</f>
        <v>#DIV/0!</v>
      </c>
    </row>
    <row r="44" spans="1:19" ht="15.75">
      <c r="A44" s="10"/>
      <c r="B44" s="1"/>
      <c r="C44" s="1"/>
      <c r="D44" s="1"/>
      <c r="E44" s="4"/>
      <c r="F44" s="18"/>
      <c r="G44" s="2">
        <f t="shared" si="18"/>
        <v>-321.35678391959794</v>
      </c>
      <c r="H44" s="18"/>
      <c r="I44" s="2">
        <f t="shared" si="19"/>
        <v>62905.55894308944</v>
      </c>
      <c r="J44" s="18"/>
      <c r="K44" s="2">
        <f t="shared" si="20"/>
        <v>-525.7211538461538</v>
      </c>
      <c r="L44" s="18"/>
      <c r="M44" s="2">
        <f t="shared" si="21"/>
        <v>-1295.1470588235293</v>
      </c>
      <c r="N44" s="18"/>
      <c r="O44" s="3">
        <f t="shared" si="22"/>
        <v>-41.699604743083</v>
      </c>
      <c r="P44" s="18"/>
      <c r="Q44" s="5">
        <f>(((400/(P44+0.14))-4.0062)/0.00328)</f>
        <v>869858.736933798</v>
      </c>
      <c r="R44" s="18"/>
      <c r="S44" s="5" t="e">
        <f t="shared" si="23"/>
        <v>#DIV/0!</v>
      </c>
    </row>
    <row r="45" spans="1:19" ht="15.75">
      <c r="A45" s="10"/>
      <c r="B45" s="1"/>
      <c r="C45" s="1"/>
      <c r="D45" s="1"/>
      <c r="E45" s="4"/>
      <c r="F45" s="18"/>
      <c r="G45" s="2">
        <f t="shared" si="18"/>
        <v>-321.35678391959794</v>
      </c>
      <c r="H45" s="18"/>
      <c r="I45" s="2">
        <f t="shared" si="19"/>
        <v>62905.55894308944</v>
      </c>
      <c r="J45" s="18"/>
      <c r="K45" s="2">
        <f t="shared" si="20"/>
        <v>-525.7211538461538</v>
      </c>
      <c r="L45" s="18"/>
      <c r="M45" s="2">
        <f t="shared" si="21"/>
        <v>-1295.1470588235293</v>
      </c>
      <c r="N45" s="18"/>
      <c r="O45" s="3">
        <f t="shared" si="22"/>
        <v>-41.699604743083</v>
      </c>
      <c r="P45" s="18"/>
      <c r="Q45" s="5">
        <v>0</v>
      </c>
      <c r="R45" s="18"/>
      <c r="S45" s="5" t="e">
        <f t="shared" si="23"/>
        <v>#DIV/0!</v>
      </c>
    </row>
    <row r="46" spans="1:19" ht="15.75">
      <c r="A46" s="10"/>
      <c r="B46" s="1"/>
      <c r="C46" s="1"/>
      <c r="D46" s="1"/>
      <c r="E46" s="4"/>
      <c r="F46" s="18"/>
      <c r="G46" s="2">
        <f t="shared" si="18"/>
        <v>-321.35678391959794</v>
      </c>
      <c r="H46" s="18"/>
      <c r="I46" s="2">
        <f t="shared" si="19"/>
        <v>62905.55894308944</v>
      </c>
      <c r="J46" s="18"/>
      <c r="K46" s="2">
        <f t="shared" si="20"/>
        <v>-525.7211538461538</v>
      </c>
      <c r="L46" s="18"/>
      <c r="M46" s="2">
        <f t="shared" si="21"/>
        <v>-1295.1470588235293</v>
      </c>
      <c r="N46" s="18"/>
      <c r="O46" s="3">
        <f t="shared" si="22"/>
        <v>-41.699604743083</v>
      </c>
      <c r="P46" s="18"/>
      <c r="Q46" s="5">
        <v>0</v>
      </c>
      <c r="R46" s="18"/>
      <c r="S46" s="5" t="e">
        <f t="shared" si="23"/>
        <v>#DIV/0!</v>
      </c>
    </row>
    <row r="47" spans="1:19" ht="15.75">
      <c r="A47" s="10"/>
      <c r="B47" s="1"/>
      <c r="C47" s="1"/>
      <c r="D47" s="1"/>
      <c r="E47" s="4"/>
      <c r="F47" s="18"/>
      <c r="G47" s="2">
        <f t="shared" si="18"/>
        <v>-321.35678391959794</v>
      </c>
      <c r="H47" s="18"/>
      <c r="I47" s="2">
        <f t="shared" si="19"/>
        <v>62905.55894308944</v>
      </c>
      <c r="J47" s="18"/>
      <c r="K47" s="2">
        <f t="shared" si="20"/>
        <v>-525.7211538461538</v>
      </c>
      <c r="L47" s="18"/>
      <c r="M47" s="2">
        <f t="shared" si="21"/>
        <v>-1295.1470588235293</v>
      </c>
      <c r="N47" s="18"/>
      <c r="O47" s="3">
        <f t="shared" si="22"/>
        <v>-41.699604743083</v>
      </c>
      <c r="P47" s="18"/>
      <c r="Q47" s="5">
        <v>0</v>
      </c>
      <c r="R47" s="18"/>
      <c r="S47" s="5" t="e">
        <f t="shared" si="23"/>
        <v>#DIV/0!</v>
      </c>
    </row>
    <row r="48" spans="1:19" ht="15.75">
      <c r="A48" s="10"/>
      <c r="B48" s="1"/>
      <c r="C48" s="1"/>
      <c r="D48" s="1"/>
      <c r="E48" s="4"/>
      <c r="F48" s="18"/>
      <c r="G48" s="2">
        <f t="shared" si="18"/>
        <v>-321.35678391959794</v>
      </c>
      <c r="H48" s="18"/>
      <c r="I48" s="2">
        <f t="shared" si="19"/>
        <v>62905.55894308944</v>
      </c>
      <c r="J48" s="18"/>
      <c r="K48" s="2">
        <f t="shared" si="20"/>
        <v>-525.7211538461538</v>
      </c>
      <c r="L48" s="18"/>
      <c r="M48" s="2">
        <f t="shared" si="21"/>
        <v>-1295.1470588235293</v>
      </c>
      <c r="N48" s="18"/>
      <c r="O48" s="3">
        <f t="shared" si="22"/>
        <v>-41.699604743083</v>
      </c>
      <c r="P48" s="18"/>
      <c r="Q48" s="5">
        <v>0</v>
      </c>
      <c r="R48" s="18"/>
      <c r="S48" s="5" t="e">
        <f t="shared" si="23"/>
        <v>#DIV/0!</v>
      </c>
    </row>
    <row r="49" spans="1:19" ht="15.75">
      <c r="A49" s="10"/>
      <c r="B49" s="1"/>
      <c r="C49" s="1"/>
      <c r="D49" s="1"/>
      <c r="E49" s="4"/>
      <c r="F49" s="18"/>
      <c r="G49" s="2">
        <f t="shared" si="18"/>
        <v>-321.35678391959794</v>
      </c>
      <c r="H49" s="18"/>
      <c r="I49" s="2">
        <f t="shared" si="19"/>
        <v>62905.55894308944</v>
      </c>
      <c r="J49" s="18"/>
      <c r="K49" s="2">
        <f t="shared" si="20"/>
        <v>-525.7211538461538</v>
      </c>
      <c r="L49" s="18"/>
      <c r="M49" s="2">
        <f t="shared" si="21"/>
        <v>-1295.1470588235293</v>
      </c>
      <c r="N49" s="18"/>
      <c r="O49" s="3">
        <f t="shared" si="22"/>
        <v>-41.699604743083</v>
      </c>
      <c r="P49" s="18"/>
      <c r="Q49" s="5">
        <v>0</v>
      </c>
      <c r="R49" s="18"/>
      <c r="S49" s="5" t="e">
        <f t="shared" si="23"/>
        <v>#DIV/0!</v>
      </c>
    </row>
    <row r="50" spans="1:19" ht="15.75">
      <c r="A50" s="10"/>
      <c r="B50" s="1"/>
      <c r="C50" s="1"/>
      <c r="D50" s="1"/>
      <c r="E50" s="4"/>
      <c r="F50" s="18"/>
      <c r="G50" s="2">
        <f t="shared" si="18"/>
        <v>-321.35678391959794</v>
      </c>
      <c r="H50" s="18"/>
      <c r="I50" s="2">
        <f t="shared" si="19"/>
        <v>62905.55894308944</v>
      </c>
      <c r="J50" s="18"/>
      <c r="K50" s="2">
        <f t="shared" si="20"/>
        <v>-525.7211538461538</v>
      </c>
      <c r="L50" s="18"/>
      <c r="M50" s="2">
        <f t="shared" si="21"/>
        <v>-1295.1470588235293</v>
      </c>
      <c r="N50" s="18"/>
      <c r="O50" s="3">
        <f t="shared" si="22"/>
        <v>-41.699604743083</v>
      </c>
      <c r="P50" s="18"/>
      <c r="Q50" s="5">
        <v>0</v>
      </c>
      <c r="R50" s="18"/>
      <c r="S50" s="5" t="e">
        <f t="shared" si="23"/>
        <v>#DIV/0!</v>
      </c>
    </row>
    <row r="51" spans="1:19" ht="15.75">
      <c r="A51" s="10"/>
      <c r="B51" s="1"/>
      <c r="C51" s="1"/>
      <c r="D51" s="1"/>
      <c r="E51" s="4"/>
      <c r="F51" s="18"/>
      <c r="G51" s="2">
        <f t="shared" si="18"/>
        <v>-321.35678391959794</v>
      </c>
      <c r="H51" s="18"/>
      <c r="I51" s="2">
        <f t="shared" si="19"/>
        <v>62905.55894308944</v>
      </c>
      <c r="J51" s="18"/>
      <c r="K51" s="2">
        <f t="shared" si="20"/>
        <v>-525.7211538461538</v>
      </c>
      <c r="L51" s="18"/>
      <c r="M51" s="2">
        <f t="shared" si="21"/>
        <v>-1295.1470588235293</v>
      </c>
      <c r="N51" s="18"/>
      <c r="O51" s="3">
        <f t="shared" si="22"/>
        <v>-41.699604743083</v>
      </c>
      <c r="P51" s="18"/>
      <c r="Q51" s="5">
        <v>0</v>
      </c>
      <c r="R51" s="18"/>
      <c r="S51" s="5" t="e">
        <f t="shared" si="23"/>
        <v>#DIV/0!</v>
      </c>
    </row>
    <row r="52" spans="1:19" ht="15.75">
      <c r="A52" s="10"/>
      <c r="B52" s="2"/>
      <c r="C52" s="2"/>
      <c r="D52" s="2"/>
      <c r="E52" s="5"/>
      <c r="F52" s="11"/>
      <c r="G52" s="2">
        <f>((SQRT(F52)-1.279)/0.00398)</f>
        <v>-321.35678391959794</v>
      </c>
      <c r="H52" s="11"/>
      <c r="I52" s="2">
        <f>(((100/(H52+0.24))-4.0062)/0.00656)</f>
        <v>62905.55894308944</v>
      </c>
      <c r="J52" s="11"/>
      <c r="K52" s="2">
        <f>((SQRT(J52)-1.0935)/0.00208)</f>
        <v>-525.7211538461538</v>
      </c>
      <c r="L52" s="11"/>
      <c r="M52" s="2">
        <f>((SQRT(L52)-0.8807)/0.00068)</f>
        <v>-1295.1470588235293</v>
      </c>
      <c r="N52" s="11"/>
      <c r="O52" s="3">
        <f>(((SQRT(N52)-0.422)/0.01012))</f>
        <v>-41.699604743083</v>
      </c>
      <c r="P52" s="12"/>
      <c r="Q52" s="5">
        <v>0</v>
      </c>
      <c r="R52" s="12"/>
      <c r="S52" s="5" t="e">
        <f>(((800/R52)-2.0232)/0.00647)</f>
        <v>#DIV/0!</v>
      </c>
    </row>
    <row r="53" spans="1:19" ht="15.75">
      <c r="A53" s="10"/>
      <c r="B53" s="2"/>
      <c r="C53" s="2"/>
      <c r="D53" s="2"/>
      <c r="E53" s="5"/>
      <c r="F53" s="11"/>
      <c r="G53" s="2">
        <f>((SQRT(F53)-1.279)/0.00398)</f>
        <v>-321.35678391959794</v>
      </c>
      <c r="H53" s="11"/>
      <c r="I53" s="2">
        <f>(((100/(H53+0.24))-4.0062)/0.00656)</f>
        <v>62905.55894308944</v>
      </c>
      <c r="J53" s="11"/>
      <c r="K53" s="2">
        <f>((SQRT(J53)-1.0935)/0.00208)</f>
        <v>-525.7211538461538</v>
      </c>
      <c r="L53" s="11"/>
      <c r="M53" s="2">
        <f>((SQRT(L53)-0.8807)/0.00068)</f>
        <v>-1295.1470588235293</v>
      </c>
      <c r="N53" s="11"/>
      <c r="O53" s="3">
        <f>(((SQRT(N53)-0.422)/0.01012))</f>
        <v>-41.699604743083</v>
      </c>
      <c r="P53" s="12"/>
      <c r="Q53" s="5">
        <v>0</v>
      </c>
      <c r="R53" s="12"/>
      <c r="S53" s="5" t="e">
        <f>(((800/R53)-2.0232)/0.00647)</f>
        <v>#DIV/0!</v>
      </c>
    </row>
    <row r="54" spans="1:19" ht="15.75">
      <c r="A54" s="10"/>
      <c r="B54" s="2"/>
      <c r="C54" s="2"/>
      <c r="D54" s="2"/>
      <c r="E54" s="5"/>
      <c r="F54" s="11"/>
      <c r="G54" s="2">
        <f>((SQRT(F54)-1.279)/0.00398)</f>
        <v>-321.35678391959794</v>
      </c>
      <c r="H54" s="11"/>
      <c r="I54" s="2">
        <f>(((100/(H54+0.24))-4.0062)/0.00656)</f>
        <v>62905.55894308944</v>
      </c>
      <c r="J54" s="11"/>
      <c r="K54" s="2">
        <f>((SQRT(J54)-1.0935)/0.00208)</f>
        <v>-525.7211538461538</v>
      </c>
      <c r="L54" s="11"/>
      <c r="M54" s="2">
        <f>((SQRT(L54)-0.8807)/0.00068)</f>
        <v>-1295.1470588235293</v>
      </c>
      <c r="N54" s="11"/>
      <c r="O54" s="3">
        <f>(((SQRT(N54)-0.422)/0.01012))</f>
        <v>-41.699604743083</v>
      </c>
      <c r="P54" s="12"/>
      <c r="Q54" s="5">
        <v>0</v>
      </c>
      <c r="R54" s="12"/>
      <c r="S54" s="5" t="e">
        <f>(((800/R54)-2.0232)/0.00647)</f>
        <v>#DIV/0!</v>
      </c>
    </row>
    <row r="55" spans="1:19" ht="15.75">
      <c r="A55" s="10" t="e">
        <f>RANK(E55,E4:E200,0)</f>
        <v>#DIV/0!</v>
      </c>
      <c r="B55" s="6"/>
      <c r="C55" s="6"/>
      <c r="D55" s="6"/>
      <c r="E55" s="5" t="e">
        <f>SUM(G55:S55)</f>
        <v>#DIV/0!</v>
      </c>
      <c r="F55" s="11"/>
      <c r="G55" s="2">
        <f>SUM(G43:G54)-MIN(G43:G54)</f>
        <v>-3534.9246231155776</v>
      </c>
      <c r="H55" s="11"/>
      <c r="I55" s="2">
        <f>SUM(I43:I54)-MIN(I43:I54)</f>
        <v>691961.1483739838</v>
      </c>
      <c r="J55" s="11"/>
      <c r="K55" s="2">
        <f>SUM(K43:K54)-MIN(K43:K54)</f>
        <v>-5782.932692307693</v>
      </c>
      <c r="L55" s="11"/>
      <c r="M55" s="2">
        <f>SUM(M43:M54)-MIN(M43:M54)</f>
        <v>-14246.617647058825</v>
      </c>
      <c r="N55" s="11"/>
      <c r="O55" s="2">
        <f>SUM(O43:O54)-MIN(O43:O54)</f>
        <v>-458.695652173913</v>
      </c>
      <c r="P55" s="12"/>
      <c r="Q55" s="2">
        <f>SUM(Q43:Q53)-MIN(Q43:Q53)</f>
        <v>1739717.473867596</v>
      </c>
      <c r="R55" s="12"/>
      <c r="S55" s="2" t="e">
        <f>SUM(S43:S54)-MIN(S43:S54)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55"/>
  <sheetViews>
    <sheetView zoomScalePageLayoutView="0" workbookViewId="0" topLeftCell="A28">
      <selection activeCell="B61" sqref="B61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4" width="27.421875" style="0" customWidth="1"/>
    <col min="5" max="5" width="18.7109375" style="0" bestFit="1" customWidth="1"/>
    <col min="6" max="6" width="7.7109375" style="0" bestFit="1" customWidth="1"/>
    <col min="7" max="7" width="8.28125" style="0" bestFit="1" customWidth="1"/>
    <col min="8" max="8" width="7.00390625" style="0" bestFit="1" customWidth="1"/>
    <col min="9" max="9" width="8.28125" style="0" bestFit="1" customWidth="1"/>
    <col min="10" max="10" width="8.140625" style="0" customWidth="1"/>
    <col min="11" max="11" width="8.28125" style="0" bestFit="1" customWidth="1"/>
    <col min="12" max="12" width="7.7109375" style="0" customWidth="1"/>
    <col min="13" max="13" width="8.28125" style="0" bestFit="1" customWidth="1"/>
    <col min="14" max="14" width="7.421875" style="0" customWidth="1"/>
    <col min="15" max="15" width="8.28125" style="0" bestFit="1" customWidth="1"/>
    <col min="16" max="16" width="8.421875" style="0" bestFit="1" customWidth="1"/>
    <col min="17" max="19" width="8.28125" style="0" bestFit="1" customWidth="1"/>
  </cols>
  <sheetData>
    <row r="1" spans="1:19" ht="20.25">
      <c r="A1" s="13"/>
      <c r="B1" s="14" t="s">
        <v>21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0.25">
      <c r="A2" s="13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>
      <c r="A3" s="10" t="s">
        <v>18</v>
      </c>
      <c r="B3" s="7" t="s">
        <v>0</v>
      </c>
      <c r="C3" s="20" t="s">
        <v>26</v>
      </c>
      <c r="D3" s="20" t="s">
        <v>25</v>
      </c>
      <c r="E3" s="4" t="s">
        <v>9</v>
      </c>
      <c r="F3" s="1" t="s">
        <v>1</v>
      </c>
      <c r="G3" s="1"/>
      <c r="H3" s="1" t="s">
        <v>11</v>
      </c>
      <c r="I3" s="1"/>
      <c r="J3" s="1" t="s">
        <v>3</v>
      </c>
      <c r="K3" s="1"/>
      <c r="L3" s="1" t="s">
        <v>4</v>
      </c>
      <c r="M3" s="1"/>
      <c r="N3" s="1" t="s">
        <v>12</v>
      </c>
      <c r="O3" s="1"/>
      <c r="P3" s="1" t="s">
        <v>13</v>
      </c>
      <c r="Q3" s="1"/>
      <c r="R3" s="1" t="s">
        <v>20</v>
      </c>
      <c r="S3" s="5"/>
    </row>
    <row r="4" spans="1:19" ht="15.75">
      <c r="A4" s="10"/>
      <c r="B4" s="7"/>
      <c r="C4" s="20"/>
      <c r="D4" s="20"/>
      <c r="E4" s="4"/>
      <c r="F4" s="18"/>
      <c r="G4" s="2">
        <f aca="true" t="shared" si="0" ref="G4:G12">((SQRT(F4)-1.279)/0.00398)</f>
        <v>-321.35678391959794</v>
      </c>
      <c r="H4" s="18"/>
      <c r="I4" s="2">
        <f aca="true" t="shared" si="1" ref="I4:I12">(((75/(H4+0.24))-3.998)/0.0066)</f>
        <v>46742.72727272727</v>
      </c>
      <c r="J4" s="18"/>
      <c r="K4" s="2">
        <f aca="true" t="shared" si="2" ref="K4:K12">((SQRT(J4)-1.0935)/0.00208)</f>
        <v>-525.7211538461538</v>
      </c>
      <c r="L4" s="18"/>
      <c r="M4" s="2">
        <f aca="true" t="shared" si="3" ref="M4:M12">((SQRT(L4)-0.8807)/0.00068)</f>
        <v>-1295.1470588235293</v>
      </c>
      <c r="N4" s="18"/>
      <c r="O4" s="2">
        <f aca="true" t="shared" si="4" ref="O4:O12">((SQRT(N4)-1.4149)/0.01039)</f>
        <v>-136.17901828681426</v>
      </c>
      <c r="P4" s="18"/>
      <c r="Q4" s="5">
        <f>(((300/(P4+0.24))-3.998)/0.0033)</f>
        <v>377576.36363636365</v>
      </c>
      <c r="R4" s="18"/>
      <c r="S4" s="5" t="e">
        <f aca="true" t="shared" si="5" ref="S4:S12">(((800/R4)-2.0232)/0.00647)</f>
        <v>#DIV/0!</v>
      </c>
    </row>
    <row r="5" spans="1:19" ht="15.75">
      <c r="A5" s="10"/>
      <c r="B5" s="7"/>
      <c r="C5" s="20"/>
      <c r="D5" s="20"/>
      <c r="E5" s="4"/>
      <c r="F5" s="18"/>
      <c r="G5" s="2">
        <f t="shared" si="0"/>
        <v>-321.35678391959794</v>
      </c>
      <c r="H5" s="18"/>
      <c r="I5" s="2">
        <f t="shared" si="1"/>
        <v>46742.72727272727</v>
      </c>
      <c r="J5" s="18"/>
      <c r="K5" s="2">
        <f t="shared" si="2"/>
        <v>-525.7211538461538</v>
      </c>
      <c r="L5" s="18"/>
      <c r="M5" s="2">
        <f t="shared" si="3"/>
        <v>-1295.1470588235293</v>
      </c>
      <c r="N5" s="18"/>
      <c r="O5" s="2">
        <f t="shared" si="4"/>
        <v>-136.17901828681426</v>
      </c>
      <c r="P5" s="18"/>
      <c r="Q5" s="5">
        <f>(((300/(P5+0.24))-3.998)/0.0033)</f>
        <v>377576.36363636365</v>
      </c>
      <c r="R5" s="18"/>
      <c r="S5" s="5" t="e">
        <f t="shared" si="5"/>
        <v>#DIV/0!</v>
      </c>
    </row>
    <row r="6" spans="1:19" ht="15.75">
      <c r="A6" s="10"/>
      <c r="B6" s="7"/>
      <c r="C6" s="20"/>
      <c r="D6" s="20"/>
      <c r="E6" s="4"/>
      <c r="F6" s="18"/>
      <c r="G6" s="2">
        <f t="shared" si="0"/>
        <v>-321.35678391959794</v>
      </c>
      <c r="H6" s="18"/>
      <c r="I6" s="2">
        <f t="shared" si="1"/>
        <v>46742.72727272727</v>
      </c>
      <c r="J6" s="18"/>
      <c r="K6" s="2">
        <f t="shared" si="2"/>
        <v>-525.7211538461538</v>
      </c>
      <c r="L6" s="18"/>
      <c r="M6" s="2">
        <f t="shared" si="3"/>
        <v>-1295.1470588235293</v>
      </c>
      <c r="N6" s="18"/>
      <c r="O6" s="2">
        <f t="shared" si="4"/>
        <v>-136.17901828681426</v>
      </c>
      <c r="P6" s="18"/>
      <c r="Q6" s="5">
        <v>0</v>
      </c>
      <c r="R6" s="18"/>
      <c r="S6" s="5" t="e">
        <f t="shared" si="5"/>
        <v>#DIV/0!</v>
      </c>
    </row>
    <row r="7" spans="1:19" ht="15.75">
      <c r="A7" s="10"/>
      <c r="B7" s="7"/>
      <c r="C7" s="20"/>
      <c r="D7" s="20"/>
      <c r="E7" s="4"/>
      <c r="F7" s="18"/>
      <c r="G7" s="2">
        <f t="shared" si="0"/>
        <v>-321.35678391959794</v>
      </c>
      <c r="H7" s="18"/>
      <c r="I7" s="2">
        <f t="shared" si="1"/>
        <v>46742.72727272727</v>
      </c>
      <c r="J7" s="18"/>
      <c r="K7" s="2">
        <f t="shared" si="2"/>
        <v>-525.7211538461538</v>
      </c>
      <c r="L7" s="18"/>
      <c r="M7" s="2">
        <f t="shared" si="3"/>
        <v>-1295.1470588235293</v>
      </c>
      <c r="N7" s="18"/>
      <c r="O7" s="2">
        <f t="shared" si="4"/>
        <v>-136.17901828681426</v>
      </c>
      <c r="P7" s="18"/>
      <c r="Q7" s="5">
        <v>0</v>
      </c>
      <c r="R7" s="18"/>
      <c r="S7" s="5" t="e">
        <f t="shared" si="5"/>
        <v>#DIV/0!</v>
      </c>
    </row>
    <row r="8" spans="1:19" ht="15.75">
      <c r="A8" s="10"/>
      <c r="B8" s="7"/>
      <c r="C8" s="20"/>
      <c r="D8" s="20"/>
      <c r="E8" s="4"/>
      <c r="F8" s="18"/>
      <c r="G8" s="2">
        <f t="shared" si="0"/>
        <v>-321.35678391959794</v>
      </c>
      <c r="H8" s="18"/>
      <c r="I8" s="2">
        <f t="shared" si="1"/>
        <v>46742.72727272727</v>
      </c>
      <c r="J8" s="18"/>
      <c r="K8" s="2">
        <f t="shared" si="2"/>
        <v>-525.7211538461538</v>
      </c>
      <c r="L8" s="18"/>
      <c r="M8" s="2">
        <f t="shared" si="3"/>
        <v>-1295.1470588235293</v>
      </c>
      <c r="N8" s="18"/>
      <c r="O8" s="2">
        <f t="shared" si="4"/>
        <v>-136.17901828681426</v>
      </c>
      <c r="P8" s="18"/>
      <c r="Q8" s="5">
        <v>0</v>
      </c>
      <c r="R8" s="18"/>
      <c r="S8" s="5" t="e">
        <f t="shared" si="5"/>
        <v>#DIV/0!</v>
      </c>
    </row>
    <row r="9" spans="1:19" ht="15.75">
      <c r="A9" s="10"/>
      <c r="B9" s="7"/>
      <c r="C9" s="20"/>
      <c r="D9" s="20"/>
      <c r="E9" s="4"/>
      <c r="F9" s="18"/>
      <c r="G9" s="2">
        <f t="shared" si="0"/>
        <v>-321.35678391959794</v>
      </c>
      <c r="H9" s="18"/>
      <c r="I9" s="2">
        <f t="shared" si="1"/>
        <v>46742.72727272727</v>
      </c>
      <c r="J9" s="18"/>
      <c r="K9" s="2">
        <f t="shared" si="2"/>
        <v>-525.7211538461538</v>
      </c>
      <c r="L9" s="18"/>
      <c r="M9" s="2">
        <f t="shared" si="3"/>
        <v>-1295.1470588235293</v>
      </c>
      <c r="N9" s="18"/>
      <c r="O9" s="2">
        <f t="shared" si="4"/>
        <v>-136.17901828681426</v>
      </c>
      <c r="P9" s="18"/>
      <c r="Q9" s="5">
        <v>0</v>
      </c>
      <c r="R9" s="18"/>
      <c r="S9" s="5" t="e">
        <f t="shared" si="5"/>
        <v>#DIV/0!</v>
      </c>
    </row>
    <row r="10" spans="1:19" ht="15.75">
      <c r="A10" s="10"/>
      <c r="B10" s="7"/>
      <c r="C10" s="20"/>
      <c r="D10" s="20"/>
      <c r="E10" s="4"/>
      <c r="F10" s="18"/>
      <c r="G10" s="2">
        <f t="shared" si="0"/>
        <v>-321.35678391959794</v>
      </c>
      <c r="H10" s="18"/>
      <c r="I10" s="2">
        <f t="shared" si="1"/>
        <v>46742.72727272727</v>
      </c>
      <c r="J10" s="18"/>
      <c r="K10" s="2">
        <f t="shared" si="2"/>
        <v>-525.7211538461538</v>
      </c>
      <c r="L10" s="18"/>
      <c r="M10" s="2">
        <f t="shared" si="3"/>
        <v>-1295.1470588235293</v>
      </c>
      <c r="N10" s="18"/>
      <c r="O10" s="2">
        <f t="shared" si="4"/>
        <v>-136.17901828681426</v>
      </c>
      <c r="P10" s="18"/>
      <c r="Q10" s="5">
        <v>0</v>
      </c>
      <c r="R10" s="18"/>
      <c r="S10" s="5" t="e">
        <f t="shared" si="5"/>
        <v>#DIV/0!</v>
      </c>
    </row>
    <row r="11" spans="1:19" ht="15.75">
      <c r="A11" s="10"/>
      <c r="B11" s="7"/>
      <c r="C11" s="20"/>
      <c r="D11" s="20"/>
      <c r="E11" s="4"/>
      <c r="F11" s="18"/>
      <c r="G11" s="2">
        <f t="shared" si="0"/>
        <v>-321.35678391959794</v>
      </c>
      <c r="H11" s="18"/>
      <c r="I11" s="2">
        <f t="shared" si="1"/>
        <v>46742.72727272727</v>
      </c>
      <c r="J11" s="18"/>
      <c r="K11" s="2">
        <f t="shared" si="2"/>
        <v>-525.7211538461538</v>
      </c>
      <c r="L11" s="18"/>
      <c r="M11" s="2">
        <f t="shared" si="3"/>
        <v>-1295.1470588235293</v>
      </c>
      <c r="N11" s="18"/>
      <c r="O11" s="2">
        <f t="shared" si="4"/>
        <v>-136.17901828681426</v>
      </c>
      <c r="P11" s="18"/>
      <c r="Q11" s="5">
        <v>0</v>
      </c>
      <c r="R11" s="18"/>
      <c r="S11" s="5" t="e">
        <f t="shared" si="5"/>
        <v>#DIV/0!</v>
      </c>
    </row>
    <row r="12" spans="1:19" ht="15.75">
      <c r="A12" s="10"/>
      <c r="B12" s="7"/>
      <c r="C12" s="20"/>
      <c r="D12" s="20"/>
      <c r="E12" s="4"/>
      <c r="F12" s="18"/>
      <c r="G12" s="2">
        <f t="shared" si="0"/>
        <v>-321.35678391959794</v>
      </c>
      <c r="H12" s="18"/>
      <c r="I12" s="2">
        <f t="shared" si="1"/>
        <v>46742.72727272727</v>
      </c>
      <c r="J12" s="18"/>
      <c r="K12" s="2">
        <f t="shared" si="2"/>
        <v>-525.7211538461538</v>
      </c>
      <c r="L12" s="18"/>
      <c r="M12" s="2">
        <f t="shared" si="3"/>
        <v>-1295.1470588235293</v>
      </c>
      <c r="N12" s="18"/>
      <c r="O12" s="2">
        <f t="shared" si="4"/>
        <v>-136.17901828681426</v>
      </c>
      <c r="P12" s="18"/>
      <c r="Q12" s="5">
        <v>0</v>
      </c>
      <c r="R12" s="18"/>
      <c r="S12" s="5" t="e">
        <f t="shared" si="5"/>
        <v>#DIV/0!</v>
      </c>
    </row>
    <row r="13" spans="1:19" ht="15.75">
      <c r="A13" s="10"/>
      <c r="B13" s="8"/>
      <c r="C13" s="21"/>
      <c r="D13" s="21"/>
      <c r="E13" s="5"/>
      <c r="F13" s="12"/>
      <c r="G13" s="2">
        <f>((SQRT(F13)-1.279)/0.00398)</f>
        <v>-321.35678391959794</v>
      </c>
      <c r="H13" s="12"/>
      <c r="I13" s="2">
        <f>(((75/(H13+0.24))-3.998)/0.0066)</f>
        <v>46742.72727272727</v>
      </c>
      <c r="J13" s="12"/>
      <c r="K13" s="2">
        <f>((SQRT(J13)-1.0935)/0.00208)</f>
        <v>-525.7211538461538</v>
      </c>
      <c r="L13" s="12"/>
      <c r="M13" s="2">
        <f>((SQRT(L13)-0.8807)/0.00068)</f>
        <v>-1295.1470588235293</v>
      </c>
      <c r="N13" s="12"/>
      <c r="O13" s="2">
        <f>((SQRT(N13)-1.4149)/0.01039)</f>
        <v>-136.17901828681426</v>
      </c>
      <c r="P13" s="12"/>
      <c r="Q13" s="5">
        <v>0</v>
      </c>
      <c r="R13" s="12"/>
      <c r="S13" s="5" t="e">
        <f>(((800/R13)-2.0232)/0.00647)</f>
        <v>#DIV/0!</v>
      </c>
    </row>
    <row r="14" spans="1:19" ht="15.75">
      <c r="A14" s="10"/>
      <c r="B14" s="8"/>
      <c r="C14" s="21"/>
      <c r="D14" s="21"/>
      <c r="E14" s="5"/>
      <c r="F14" s="12"/>
      <c r="G14" s="2">
        <f>((SQRT(F14)-1.279)/0.00398)</f>
        <v>-321.35678391959794</v>
      </c>
      <c r="H14" s="12"/>
      <c r="I14" s="2">
        <f>(((75/(H14+0.24))-3.998)/0.0066)</f>
        <v>46742.72727272727</v>
      </c>
      <c r="J14" s="12"/>
      <c r="K14" s="2">
        <f>((SQRT(J14)-1.0935)/0.00208)</f>
        <v>-525.7211538461538</v>
      </c>
      <c r="L14" s="12"/>
      <c r="M14" s="2">
        <f>((SQRT(L14)-0.8807)/0.00068)</f>
        <v>-1295.1470588235293</v>
      </c>
      <c r="N14" s="12"/>
      <c r="O14" s="2">
        <f>((SQRT(N14)-1.4149)/0.01039)</f>
        <v>-136.17901828681426</v>
      </c>
      <c r="P14" s="12"/>
      <c r="Q14" s="5">
        <v>0</v>
      </c>
      <c r="R14" s="12"/>
      <c r="S14" s="5" t="e">
        <f>(((800/R14)-2.0232)/0.00647)</f>
        <v>#DIV/0!</v>
      </c>
    </row>
    <row r="15" spans="1:19" ht="15.75">
      <c r="A15" s="10"/>
      <c r="B15" s="8"/>
      <c r="C15" s="21"/>
      <c r="D15" s="21"/>
      <c r="E15" s="5"/>
      <c r="F15" s="12"/>
      <c r="G15" s="2">
        <f>((SQRT(F15)-1.279)/0.00398)</f>
        <v>-321.35678391959794</v>
      </c>
      <c r="H15" s="12"/>
      <c r="I15" s="2">
        <f>(((75/(H15+0.24))-3.998)/0.0066)</f>
        <v>46742.72727272727</v>
      </c>
      <c r="J15" s="12"/>
      <c r="K15" s="2">
        <f>((SQRT(J15)-1.0935)/0.00208)</f>
        <v>-525.7211538461538</v>
      </c>
      <c r="L15" s="12"/>
      <c r="M15" s="2">
        <f>((SQRT(L15)-0.8807)/0.00068)</f>
        <v>-1295.1470588235293</v>
      </c>
      <c r="N15" s="12"/>
      <c r="O15" s="2">
        <f>((SQRT(N15)-1.4149)/0.01039)</f>
        <v>-136.17901828681426</v>
      </c>
      <c r="P15" s="12"/>
      <c r="Q15" s="5">
        <v>0</v>
      </c>
      <c r="R15" s="12"/>
      <c r="S15" s="5" t="e">
        <f>(((800/R15)-2.0232)/0.00647)</f>
        <v>#DIV/0!</v>
      </c>
    </row>
    <row r="16" spans="1:19" ht="15.75">
      <c r="A16" s="10" t="e">
        <f>RANK(E16,E4:E200,0)</f>
        <v>#DIV/0!</v>
      </c>
      <c r="B16" s="9"/>
      <c r="C16" s="22"/>
      <c r="D16" s="22"/>
      <c r="E16" s="12" t="e">
        <f>SUM(G16:S16)</f>
        <v>#DIV/0!</v>
      </c>
      <c r="F16" s="11"/>
      <c r="G16" s="2">
        <f>SUM(G4:G15)-MIN(G4:G15)</f>
        <v>-3534.9246231155776</v>
      </c>
      <c r="H16" s="11"/>
      <c r="I16" s="2">
        <f>SUM(I4:I15)-MIN(I4:I15)</f>
        <v>514170.0000000001</v>
      </c>
      <c r="J16" s="11"/>
      <c r="K16" s="2">
        <f>SUM(K4:K15)-MIN(K4:K15)</f>
        <v>-5782.932692307693</v>
      </c>
      <c r="L16" s="11"/>
      <c r="M16" s="2">
        <f>SUM(M4:M15)-MIN(M4:M15)</f>
        <v>-14246.617647058825</v>
      </c>
      <c r="N16" s="11"/>
      <c r="O16" s="2">
        <f>SUM(O4:O15)-MIN(O4:O15)</f>
        <v>-1497.9692011549564</v>
      </c>
      <c r="P16" s="12"/>
      <c r="Q16" s="2">
        <f>SUM(Q4:Q14)-MIN(Q4:Q14)</f>
        <v>755152.7272727273</v>
      </c>
      <c r="R16" s="12"/>
      <c r="S16" s="2" t="e">
        <f>SUM(S4:S15)-MIN(S4:S15)</f>
        <v>#DIV/0!</v>
      </c>
    </row>
    <row r="17" spans="1:19" ht="15.75">
      <c r="A17" s="10"/>
      <c r="B17" s="7"/>
      <c r="C17" s="20"/>
      <c r="D17" s="20"/>
      <c r="E17" s="4"/>
      <c r="F17" s="18"/>
      <c r="G17" s="2">
        <f aca="true" t="shared" si="6" ref="G17:G25">((SQRT(F17)-1.279)/0.00398)</f>
        <v>-321.35678391959794</v>
      </c>
      <c r="H17" s="18"/>
      <c r="I17" s="2">
        <f aca="true" t="shared" si="7" ref="I17:I25">(((75/(H17+0.24))-3.998)/0.0066)</f>
        <v>46742.72727272727</v>
      </c>
      <c r="J17" s="18"/>
      <c r="K17" s="2">
        <f aca="true" t="shared" si="8" ref="K17:K25">((SQRT(J17)-1.0935)/0.00208)</f>
        <v>-525.7211538461538</v>
      </c>
      <c r="L17" s="18"/>
      <c r="M17" s="2">
        <f aca="true" t="shared" si="9" ref="M17:M25">((SQRT(L17)-0.8807)/0.00068)</f>
        <v>-1295.1470588235293</v>
      </c>
      <c r="N17" s="18"/>
      <c r="O17" s="2">
        <f aca="true" t="shared" si="10" ref="O17:O25">((SQRT(N17)-1.4149)/0.01039)</f>
        <v>-136.17901828681426</v>
      </c>
      <c r="P17" s="18"/>
      <c r="Q17" s="5">
        <f>(((300/(P17+0.24))-3.998)/0.0033)</f>
        <v>377576.36363636365</v>
      </c>
      <c r="R17" s="18"/>
      <c r="S17" s="5" t="e">
        <f aca="true" t="shared" si="11" ref="S17:S25">(((800/R17)-2.0232)/0.00647)</f>
        <v>#DIV/0!</v>
      </c>
    </row>
    <row r="18" spans="1:19" ht="15.75">
      <c r="A18" s="10"/>
      <c r="B18" s="7"/>
      <c r="C18" s="20"/>
      <c r="D18" s="20"/>
      <c r="E18" s="4"/>
      <c r="F18" s="18"/>
      <c r="G18" s="2">
        <f t="shared" si="6"/>
        <v>-321.35678391959794</v>
      </c>
      <c r="H18" s="18"/>
      <c r="I18" s="2">
        <f t="shared" si="7"/>
        <v>46742.72727272727</v>
      </c>
      <c r="J18" s="18"/>
      <c r="K18" s="2">
        <f t="shared" si="8"/>
        <v>-525.7211538461538</v>
      </c>
      <c r="L18" s="18"/>
      <c r="M18" s="2">
        <f t="shared" si="9"/>
        <v>-1295.1470588235293</v>
      </c>
      <c r="N18" s="18"/>
      <c r="O18" s="2">
        <f t="shared" si="10"/>
        <v>-136.17901828681426</v>
      </c>
      <c r="P18" s="18"/>
      <c r="Q18" s="5">
        <f>(((300/(P18+0.24))-3.998)/0.0033)</f>
        <v>377576.36363636365</v>
      </c>
      <c r="R18" s="18"/>
      <c r="S18" s="5" t="e">
        <f t="shared" si="11"/>
        <v>#DIV/0!</v>
      </c>
    </row>
    <row r="19" spans="1:19" ht="15.75">
      <c r="A19" s="10"/>
      <c r="B19" s="7"/>
      <c r="C19" s="20"/>
      <c r="D19" s="20"/>
      <c r="E19" s="4"/>
      <c r="F19" s="18"/>
      <c r="G19" s="2">
        <f t="shared" si="6"/>
        <v>-321.35678391959794</v>
      </c>
      <c r="H19" s="18"/>
      <c r="I19" s="2">
        <f t="shared" si="7"/>
        <v>46742.72727272727</v>
      </c>
      <c r="J19" s="18"/>
      <c r="K19" s="2">
        <f t="shared" si="8"/>
        <v>-525.7211538461538</v>
      </c>
      <c r="L19" s="18"/>
      <c r="M19" s="2">
        <f t="shared" si="9"/>
        <v>-1295.1470588235293</v>
      </c>
      <c r="N19" s="18"/>
      <c r="O19" s="2">
        <f t="shared" si="10"/>
        <v>-136.17901828681426</v>
      </c>
      <c r="P19" s="18"/>
      <c r="Q19" s="5">
        <v>0</v>
      </c>
      <c r="R19" s="18"/>
      <c r="S19" s="5" t="e">
        <f t="shared" si="11"/>
        <v>#DIV/0!</v>
      </c>
    </row>
    <row r="20" spans="1:19" ht="15.75">
      <c r="A20" s="10"/>
      <c r="B20" s="7"/>
      <c r="C20" s="20"/>
      <c r="D20" s="20"/>
      <c r="E20" s="4"/>
      <c r="F20" s="18"/>
      <c r="G20" s="2">
        <f t="shared" si="6"/>
        <v>-321.35678391959794</v>
      </c>
      <c r="H20" s="18"/>
      <c r="I20" s="2">
        <f t="shared" si="7"/>
        <v>46742.72727272727</v>
      </c>
      <c r="J20" s="18"/>
      <c r="K20" s="2">
        <f t="shared" si="8"/>
        <v>-525.7211538461538</v>
      </c>
      <c r="L20" s="18"/>
      <c r="M20" s="2">
        <f t="shared" si="9"/>
        <v>-1295.1470588235293</v>
      </c>
      <c r="N20" s="18"/>
      <c r="O20" s="2">
        <f t="shared" si="10"/>
        <v>-136.17901828681426</v>
      </c>
      <c r="P20" s="18"/>
      <c r="Q20" s="5">
        <v>0</v>
      </c>
      <c r="R20" s="18"/>
      <c r="S20" s="5" t="e">
        <f t="shared" si="11"/>
        <v>#DIV/0!</v>
      </c>
    </row>
    <row r="21" spans="1:19" ht="15.75">
      <c r="A21" s="10"/>
      <c r="B21" s="7"/>
      <c r="C21" s="20"/>
      <c r="D21" s="20"/>
      <c r="E21" s="4"/>
      <c r="F21" s="18"/>
      <c r="G21" s="2">
        <f t="shared" si="6"/>
        <v>-321.35678391959794</v>
      </c>
      <c r="H21" s="18"/>
      <c r="I21" s="2">
        <f t="shared" si="7"/>
        <v>46742.72727272727</v>
      </c>
      <c r="J21" s="18"/>
      <c r="K21" s="2">
        <f t="shared" si="8"/>
        <v>-525.7211538461538</v>
      </c>
      <c r="L21" s="18"/>
      <c r="M21" s="2">
        <f t="shared" si="9"/>
        <v>-1295.1470588235293</v>
      </c>
      <c r="N21" s="18"/>
      <c r="O21" s="2">
        <f t="shared" si="10"/>
        <v>-136.17901828681426</v>
      </c>
      <c r="P21" s="18"/>
      <c r="Q21" s="5">
        <v>0</v>
      </c>
      <c r="R21" s="18"/>
      <c r="S21" s="5" t="e">
        <f t="shared" si="11"/>
        <v>#DIV/0!</v>
      </c>
    </row>
    <row r="22" spans="1:19" ht="15.75">
      <c r="A22" s="10"/>
      <c r="B22" s="7"/>
      <c r="C22" s="20"/>
      <c r="D22" s="20"/>
      <c r="E22" s="4"/>
      <c r="F22" s="18"/>
      <c r="G22" s="2">
        <f t="shared" si="6"/>
        <v>-321.35678391959794</v>
      </c>
      <c r="H22" s="18"/>
      <c r="I22" s="2">
        <f t="shared" si="7"/>
        <v>46742.72727272727</v>
      </c>
      <c r="J22" s="18"/>
      <c r="K22" s="2">
        <f t="shared" si="8"/>
        <v>-525.7211538461538</v>
      </c>
      <c r="L22" s="18"/>
      <c r="M22" s="2">
        <f t="shared" si="9"/>
        <v>-1295.1470588235293</v>
      </c>
      <c r="N22" s="18"/>
      <c r="O22" s="2">
        <f t="shared" si="10"/>
        <v>-136.17901828681426</v>
      </c>
      <c r="P22" s="18"/>
      <c r="Q22" s="5">
        <v>0</v>
      </c>
      <c r="R22" s="18"/>
      <c r="S22" s="5" t="e">
        <f t="shared" si="11"/>
        <v>#DIV/0!</v>
      </c>
    </row>
    <row r="23" spans="1:19" ht="15.75">
      <c r="A23" s="10"/>
      <c r="B23" s="7"/>
      <c r="C23" s="20"/>
      <c r="D23" s="20"/>
      <c r="E23" s="4"/>
      <c r="F23" s="18"/>
      <c r="G23" s="2">
        <f t="shared" si="6"/>
        <v>-321.35678391959794</v>
      </c>
      <c r="H23" s="18"/>
      <c r="I23" s="2">
        <f t="shared" si="7"/>
        <v>46742.72727272727</v>
      </c>
      <c r="J23" s="18"/>
      <c r="K23" s="2">
        <f t="shared" si="8"/>
        <v>-525.7211538461538</v>
      </c>
      <c r="L23" s="18"/>
      <c r="M23" s="2">
        <f t="shared" si="9"/>
        <v>-1295.1470588235293</v>
      </c>
      <c r="N23" s="18"/>
      <c r="O23" s="2">
        <f t="shared" si="10"/>
        <v>-136.17901828681426</v>
      </c>
      <c r="P23" s="18"/>
      <c r="Q23" s="5">
        <v>0</v>
      </c>
      <c r="R23" s="18"/>
      <c r="S23" s="5" t="e">
        <f t="shared" si="11"/>
        <v>#DIV/0!</v>
      </c>
    </row>
    <row r="24" spans="1:19" ht="15.75">
      <c r="A24" s="10"/>
      <c r="B24" s="7"/>
      <c r="C24" s="20"/>
      <c r="D24" s="20"/>
      <c r="E24" s="4"/>
      <c r="F24" s="18"/>
      <c r="G24" s="2">
        <f t="shared" si="6"/>
        <v>-321.35678391959794</v>
      </c>
      <c r="H24" s="18"/>
      <c r="I24" s="2">
        <f t="shared" si="7"/>
        <v>46742.72727272727</v>
      </c>
      <c r="J24" s="18"/>
      <c r="K24" s="2">
        <f t="shared" si="8"/>
        <v>-525.7211538461538</v>
      </c>
      <c r="L24" s="18"/>
      <c r="M24" s="2">
        <f t="shared" si="9"/>
        <v>-1295.1470588235293</v>
      </c>
      <c r="N24" s="18"/>
      <c r="O24" s="2">
        <f t="shared" si="10"/>
        <v>-136.17901828681426</v>
      </c>
      <c r="P24" s="18"/>
      <c r="Q24" s="5">
        <v>0</v>
      </c>
      <c r="R24" s="18"/>
      <c r="S24" s="5" t="e">
        <f t="shared" si="11"/>
        <v>#DIV/0!</v>
      </c>
    </row>
    <row r="25" spans="1:19" ht="15.75">
      <c r="A25" s="10"/>
      <c r="B25" s="7"/>
      <c r="C25" s="20"/>
      <c r="D25" s="20"/>
      <c r="E25" s="4"/>
      <c r="F25" s="18"/>
      <c r="G25" s="2">
        <f t="shared" si="6"/>
        <v>-321.35678391959794</v>
      </c>
      <c r="H25" s="18"/>
      <c r="I25" s="2">
        <f t="shared" si="7"/>
        <v>46742.72727272727</v>
      </c>
      <c r="J25" s="18"/>
      <c r="K25" s="2">
        <f t="shared" si="8"/>
        <v>-525.7211538461538</v>
      </c>
      <c r="L25" s="18"/>
      <c r="M25" s="2">
        <f t="shared" si="9"/>
        <v>-1295.1470588235293</v>
      </c>
      <c r="N25" s="18"/>
      <c r="O25" s="2">
        <f t="shared" si="10"/>
        <v>-136.17901828681426</v>
      </c>
      <c r="P25" s="18"/>
      <c r="Q25" s="5">
        <v>0</v>
      </c>
      <c r="R25" s="18"/>
      <c r="S25" s="5" t="e">
        <f t="shared" si="11"/>
        <v>#DIV/0!</v>
      </c>
    </row>
    <row r="26" spans="1:19" ht="15.75">
      <c r="A26" s="10"/>
      <c r="B26" s="8"/>
      <c r="C26" s="21"/>
      <c r="D26" s="21"/>
      <c r="E26" s="5"/>
      <c r="F26" s="12"/>
      <c r="G26" s="2">
        <f>((SQRT(F26)-1.279)/0.00398)</f>
        <v>-321.35678391959794</v>
      </c>
      <c r="H26" s="12"/>
      <c r="I26" s="2">
        <f>(((75/(H26+0.24))-3.998)/0.0066)</f>
        <v>46742.72727272727</v>
      </c>
      <c r="J26" s="12"/>
      <c r="K26" s="2">
        <f>((SQRT(J26)-1.0935)/0.00208)</f>
        <v>-525.7211538461538</v>
      </c>
      <c r="L26" s="12"/>
      <c r="M26" s="2">
        <f>((SQRT(L26)-0.8807)/0.00068)</f>
        <v>-1295.1470588235293</v>
      </c>
      <c r="N26" s="12"/>
      <c r="O26" s="2">
        <f>((SQRT(N26)-1.4149)/0.01039)</f>
        <v>-136.17901828681426</v>
      </c>
      <c r="P26" s="12"/>
      <c r="Q26" s="5">
        <v>0</v>
      </c>
      <c r="R26" s="12"/>
      <c r="S26" s="5" t="e">
        <f>(((800/R26)-2.0232)/0.00647)</f>
        <v>#DIV/0!</v>
      </c>
    </row>
    <row r="27" spans="1:19" ht="15.75">
      <c r="A27" s="10"/>
      <c r="B27" s="8"/>
      <c r="C27" s="21"/>
      <c r="D27" s="21"/>
      <c r="E27" s="5"/>
      <c r="F27" s="12"/>
      <c r="G27" s="2">
        <f>((SQRT(F27)-1.279)/0.00398)</f>
        <v>-321.35678391959794</v>
      </c>
      <c r="H27" s="12"/>
      <c r="I27" s="2">
        <f>(((75/(H27+0.24))-3.998)/0.0066)</f>
        <v>46742.72727272727</v>
      </c>
      <c r="J27" s="12"/>
      <c r="K27" s="2">
        <f>((SQRT(J27)-1.0935)/0.00208)</f>
        <v>-525.7211538461538</v>
      </c>
      <c r="L27" s="12"/>
      <c r="M27" s="2">
        <f>((SQRT(L27)-0.8807)/0.00068)</f>
        <v>-1295.1470588235293</v>
      </c>
      <c r="N27" s="12"/>
      <c r="O27" s="2">
        <f>((SQRT(N27)-1.4149)/0.01039)</f>
        <v>-136.17901828681426</v>
      </c>
      <c r="P27" s="12"/>
      <c r="Q27" s="5">
        <v>0</v>
      </c>
      <c r="R27" s="12"/>
      <c r="S27" s="5" t="e">
        <f>(((800/R27)-2.0232)/0.00647)</f>
        <v>#DIV/0!</v>
      </c>
    </row>
    <row r="28" spans="1:19" ht="15.75">
      <c r="A28" s="10"/>
      <c r="B28" s="8"/>
      <c r="C28" s="21"/>
      <c r="D28" s="21"/>
      <c r="E28" s="5"/>
      <c r="F28" s="12"/>
      <c r="G28" s="2">
        <f>((SQRT(F28)-1.279)/0.00398)</f>
        <v>-321.35678391959794</v>
      </c>
      <c r="H28" s="12"/>
      <c r="I28" s="2">
        <f>(((75/(H28+0.24))-3.998)/0.0066)</f>
        <v>46742.72727272727</v>
      </c>
      <c r="J28" s="12"/>
      <c r="K28" s="2">
        <f>((SQRT(J28)-1.0935)/0.00208)</f>
        <v>-525.7211538461538</v>
      </c>
      <c r="L28" s="12"/>
      <c r="M28" s="2">
        <f>((SQRT(L28)-0.8807)/0.00068)</f>
        <v>-1295.1470588235293</v>
      </c>
      <c r="N28" s="12"/>
      <c r="O28" s="2">
        <f>((SQRT(N28)-1.4149)/0.01039)</f>
        <v>-136.17901828681426</v>
      </c>
      <c r="P28" s="12"/>
      <c r="Q28" s="5">
        <v>0</v>
      </c>
      <c r="R28" s="12"/>
      <c r="S28" s="5" t="e">
        <f>(((800/R28)-2.0232)/0.00647)</f>
        <v>#DIV/0!</v>
      </c>
    </row>
    <row r="29" spans="1:19" ht="15.75">
      <c r="A29" s="10" t="e">
        <f>RANK(E29,E4:E200,0)</f>
        <v>#DIV/0!</v>
      </c>
      <c r="B29" s="9"/>
      <c r="C29" s="22"/>
      <c r="D29" s="22"/>
      <c r="E29" s="12" t="e">
        <f>SUM(G29:S29)</f>
        <v>#DIV/0!</v>
      </c>
      <c r="F29" s="11"/>
      <c r="G29" s="2">
        <f>SUM(G17:G28)-MIN(G17:G28)</f>
        <v>-3534.9246231155776</v>
      </c>
      <c r="H29" s="11"/>
      <c r="I29" s="2">
        <f>SUM(I17:I28)-MIN(I17:I28)</f>
        <v>514170.0000000001</v>
      </c>
      <c r="J29" s="11"/>
      <c r="K29" s="2">
        <f>SUM(K17:K28)-MIN(K17:K28)</f>
        <v>-5782.932692307693</v>
      </c>
      <c r="L29" s="11"/>
      <c r="M29" s="2">
        <f>SUM(M17:M28)-MIN(M17:M28)</f>
        <v>-14246.617647058825</v>
      </c>
      <c r="N29" s="11"/>
      <c r="O29" s="2">
        <f>SUM(O17:O28)-MIN(O17:O28)</f>
        <v>-1497.9692011549564</v>
      </c>
      <c r="P29" s="12"/>
      <c r="Q29" s="2">
        <f>SUM(Q17:Q27)-MIN(Q17:Q27)</f>
        <v>755152.7272727273</v>
      </c>
      <c r="R29" s="12"/>
      <c r="S29" s="2" t="e">
        <f>SUM(S17:S28)-MIN(S17:S28)</f>
        <v>#DIV/0!</v>
      </c>
    </row>
    <row r="30" spans="1:19" ht="15.75">
      <c r="A30" s="10"/>
      <c r="B30" s="7"/>
      <c r="C30" s="20"/>
      <c r="D30" s="20"/>
      <c r="E30" s="4"/>
      <c r="F30" s="18"/>
      <c r="G30" s="2">
        <f aca="true" t="shared" si="12" ref="G30:G38">((SQRT(F30)-1.279)/0.00398)</f>
        <v>-321.35678391959794</v>
      </c>
      <c r="H30" s="18"/>
      <c r="I30" s="2">
        <f aca="true" t="shared" si="13" ref="I30:I38">(((75/(H30+0.24))-3.998)/0.0066)</f>
        <v>46742.72727272727</v>
      </c>
      <c r="J30" s="18"/>
      <c r="K30" s="2">
        <f aca="true" t="shared" si="14" ref="K30:K38">((SQRT(J30)-1.0935)/0.00208)</f>
        <v>-525.7211538461538</v>
      </c>
      <c r="L30" s="18"/>
      <c r="M30" s="2">
        <f aca="true" t="shared" si="15" ref="M30:M38">((SQRT(L30)-0.8807)/0.00068)</f>
        <v>-1295.1470588235293</v>
      </c>
      <c r="N30" s="18"/>
      <c r="O30" s="2">
        <f aca="true" t="shared" si="16" ref="O30:O38">((SQRT(N30)-1.4149)/0.01039)</f>
        <v>-136.17901828681426</v>
      </c>
      <c r="P30" s="18"/>
      <c r="Q30" s="5">
        <f>(((300/(P30+0.24))-3.998)/0.0033)</f>
        <v>377576.36363636365</v>
      </c>
      <c r="R30" s="18"/>
      <c r="S30" s="5" t="e">
        <f aca="true" t="shared" si="17" ref="S30:S38">(((800/R30)-2.0232)/0.00647)</f>
        <v>#DIV/0!</v>
      </c>
    </row>
    <row r="31" spans="1:19" ht="15.75">
      <c r="A31" s="10"/>
      <c r="B31" s="7"/>
      <c r="C31" s="20"/>
      <c r="D31" s="20"/>
      <c r="E31" s="4"/>
      <c r="F31" s="18"/>
      <c r="G31" s="2">
        <f t="shared" si="12"/>
        <v>-321.35678391959794</v>
      </c>
      <c r="H31" s="18"/>
      <c r="I31" s="2">
        <f t="shared" si="13"/>
        <v>46742.72727272727</v>
      </c>
      <c r="J31" s="18"/>
      <c r="K31" s="2">
        <f t="shared" si="14"/>
        <v>-525.7211538461538</v>
      </c>
      <c r="L31" s="18"/>
      <c r="M31" s="2">
        <f t="shared" si="15"/>
        <v>-1295.1470588235293</v>
      </c>
      <c r="N31" s="18"/>
      <c r="O31" s="2">
        <f t="shared" si="16"/>
        <v>-136.17901828681426</v>
      </c>
      <c r="P31" s="18"/>
      <c r="Q31" s="5">
        <f>(((300/(P31+0.24))-3.998)/0.0033)</f>
        <v>377576.36363636365</v>
      </c>
      <c r="R31" s="18"/>
      <c r="S31" s="5" t="e">
        <f t="shared" si="17"/>
        <v>#DIV/0!</v>
      </c>
    </row>
    <row r="32" spans="1:19" ht="15.75">
      <c r="A32" s="10"/>
      <c r="B32" s="7"/>
      <c r="C32" s="20"/>
      <c r="D32" s="20"/>
      <c r="E32" s="4"/>
      <c r="F32" s="18"/>
      <c r="G32" s="2">
        <f t="shared" si="12"/>
        <v>-321.35678391959794</v>
      </c>
      <c r="H32" s="18"/>
      <c r="I32" s="2">
        <f t="shared" si="13"/>
        <v>46742.72727272727</v>
      </c>
      <c r="J32" s="18"/>
      <c r="K32" s="2">
        <f t="shared" si="14"/>
        <v>-525.7211538461538</v>
      </c>
      <c r="L32" s="18"/>
      <c r="M32" s="2">
        <f t="shared" si="15"/>
        <v>-1295.1470588235293</v>
      </c>
      <c r="N32" s="18"/>
      <c r="O32" s="2">
        <f t="shared" si="16"/>
        <v>-136.17901828681426</v>
      </c>
      <c r="P32" s="18"/>
      <c r="Q32" s="5">
        <v>0</v>
      </c>
      <c r="R32" s="18"/>
      <c r="S32" s="5" t="e">
        <f t="shared" si="17"/>
        <v>#DIV/0!</v>
      </c>
    </row>
    <row r="33" spans="1:19" ht="15.75">
      <c r="A33" s="10"/>
      <c r="B33" s="7"/>
      <c r="C33" s="20"/>
      <c r="D33" s="20"/>
      <c r="E33" s="4"/>
      <c r="F33" s="18"/>
      <c r="G33" s="2">
        <f t="shared" si="12"/>
        <v>-321.35678391959794</v>
      </c>
      <c r="H33" s="18"/>
      <c r="I33" s="2">
        <f t="shared" si="13"/>
        <v>46742.72727272727</v>
      </c>
      <c r="J33" s="18"/>
      <c r="K33" s="2">
        <f t="shared" si="14"/>
        <v>-525.7211538461538</v>
      </c>
      <c r="L33" s="18"/>
      <c r="M33" s="2">
        <f t="shared" si="15"/>
        <v>-1295.1470588235293</v>
      </c>
      <c r="N33" s="18"/>
      <c r="O33" s="2">
        <f t="shared" si="16"/>
        <v>-136.17901828681426</v>
      </c>
      <c r="P33" s="18"/>
      <c r="Q33" s="5">
        <v>0</v>
      </c>
      <c r="R33" s="18"/>
      <c r="S33" s="5" t="e">
        <f t="shared" si="17"/>
        <v>#DIV/0!</v>
      </c>
    </row>
    <row r="34" spans="1:19" ht="15.75">
      <c r="A34" s="10"/>
      <c r="B34" s="7"/>
      <c r="C34" s="20"/>
      <c r="D34" s="20"/>
      <c r="E34" s="4"/>
      <c r="F34" s="18"/>
      <c r="G34" s="2">
        <f t="shared" si="12"/>
        <v>-321.35678391959794</v>
      </c>
      <c r="H34" s="18"/>
      <c r="I34" s="2">
        <f t="shared" si="13"/>
        <v>46742.72727272727</v>
      </c>
      <c r="J34" s="18"/>
      <c r="K34" s="2">
        <f t="shared" si="14"/>
        <v>-525.7211538461538</v>
      </c>
      <c r="L34" s="18"/>
      <c r="M34" s="2">
        <f t="shared" si="15"/>
        <v>-1295.1470588235293</v>
      </c>
      <c r="N34" s="18"/>
      <c r="O34" s="2">
        <f t="shared" si="16"/>
        <v>-136.17901828681426</v>
      </c>
      <c r="P34" s="18"/>
      <c r="Q34" s="5">
        <v>0</v>
      </c>
      <c r="R34" s="18"/>
      <c r="S34" s="5" t="e">
        <f t="shared" si="17"/>
        <v>#DIV/0!</v>
      </c>
    </row>
    <row r="35" spans="1:19" ht="15.75">
      <c r="A35" s="10"/>
      <c r="B35" s="7"/>
      <c r="C35" s="20"/>
      <c r="D35" s="20"/>
      <c r="E35" s="4"/>
      <c r="F35" s="18"/>
      <c r="G35" s="2">
        <f t="shared" si="12"/>
        <v>-321.35678391959794</v>
      </c>
      <c r="H35" s="18"/>
      <c r="I35" s="2">
        <f t="shared" si="13"/>
        <v>46742.72727272727</v>
      </c>
      <c r="J35" s="18"/>
      <c r="K35" s="2">
        <f t="shared" si="14"/>
        <v>-525.7211538461538</v>
      </c>
      <c r="L35" s="18"/>
      <c r="M35" s="2">
        <f t="shared" si="15"/>
        <v>-1295.1470588235293</v>
      </c>
      <c r="N35" s="18"/>
      <c r="O35" s="2">
        <f t="shared" si="16"/>
        <v>-136.17901828681426</v>
      </c>
      <c r="P35" s="18"/>
      <c r="Q35" s="5">
        <v>0</v>
      </c>
      <c r="R35" s="18"/>
      <c r="S35" s="5" t="e">
        <f t="shared" si="17"/>
        <v>#DIV/0!</v>
      </c>
    </row>
    <row r="36" spans="1:19" ht="15.75">
      <c r="A36" s="10"/>
      <c r="B36" s="7"/>
      <c r="C36" s="20"/>
      <c r="D36" s="20"/>
      <c r="E36" s="4"/>
      <c r="F36" s="18"/>
      <c r="G36" s="2">
        <f t="shared" si="12"/>
        <v>-321.35678391959794</v>
      </c>
      <c r="H36" s="18"/>
      <c r="I36" s="2">
        <f t="shared" si="13"/>
        <v>46742.72727272727</v>
      </c>
      <c r="J36" s="18"/>
      <c r="K36" s="2">
        <f t="shared" si="14"/>
        <v>-525.7211538461538</v>
      </c>
      <c r="L36" s="18"/>
      <c r="M36" s="2">
        <f t="shared" si="15"/>
        <v>-1295.1470588235293</v>
      </c>
      <c r="N36" s="18"/>
      <c r="O36" s="2">
        <f t="shared" si="16"/>
        <v>-136.17901828681426</v>
      </c>
      <c r="P36" s="18"/>
      <c r="Q36" s="5">
        <v>0</v>
      </c>
      <c r="R36" s="18"/>
      <c r="S36" s="5" t="e">
        <f t="shared" si="17"/>
        <v>#DIV/0!</v>
      </c>
    </row>
    <row r="37" spans="1:19" ht="15.75">
      <c r="A37" s="10"/>
      <c r="B37" s="7"/>
      <c r="C37" s="20"/>
      <c r="D37" s="20"/>
      <c r="E37" s="4"/>
      <c r="F37" s="18"/>
      <c r="G37" s="2">
        <f t="shared" si="12"/>
        <v>-321.35678391959794</v>
      </c>
      <c r="H37" s="18"/>
      <c r="I37" s="2">
        <f t="shared" si="13"/>
        <v>46742.72727272727</v>
      </c>
      <c r="J37" s="18"/>
      <c r="K37" s="2">
        <f t="shared" si="14"/>
        <v>-525.7211538461538</v>
      </c>
      <c r="L37" s="18"/>
      <c r="M37" s="2">
        <f t="shared" si="15"/>
        <v>-1295.1470588235293</v>
      </c>
      <c r="N37" s="18"/>
      <c r="O37" s="2">
        <f t="shared" si="16"/>
        <v>-136.17901828681426</v>
      </c>
      <c r="P37" s="18"/>
      <c r="Q37" s="5">
        <v>0</v>
      </c>
      <c r="R37" s="18"/>
      <c r="S37" s="5" t="e">
        <f t="shared" si="17"/>
        <v>#DIV/0!</v>
      </c>
    </row>
    <row r="38" spans="1:19" ht="15.75">
      <c r="A38" s="10"/>
      <c r="B38" s="7"/>
      <c r="C38" s="20"/>
      <c r="D38" s="20"/>
      <c r="E38" s="4"/>
      <c r="F38" s="18"/>
      <c r="G38" s="2">
        <f t="shared" si="12"/>
        <v>-321.35678391959794</v>
      </c>
      <c r="H38" s="18"/>
      <c r="I38" s="2">
        <f t="shared" si="13"/>
        <v>46742.72727272727</v>
      </c>
      <c r="J38" s="18"/>
      <c r="K38" s="2">
        <f t="shared" si="14"/>
        <v>-525.7211538461538</v>
      </c>
      <c r="L38" s="18"/>
      <c r="M38" s="2">
        <f t="shared" si="15"/>
        <v>-1295.1470588235293</v>
      </c>
      <c r="N38" s="18"/>
      <c r="O38" s="2">
        <f t="shared" si="16"/>
        <v>-136.17901828681426</v>
      </c>
      <c r="P38" s="18"/>
      <c r="Q38" s="5">
        <v>0</v>
      </c>
      <c r="R38" s="18"/>
      <c r="S38" s="5" t="e">
        <f t="shared" si="17"/>
        <v>#DIV/0!</v>
      </c>
    </row>
    <row r="39" spans="1:19" ht="15.75">
      <c r="A39" s="10"/>
      <c r="B39" s="8"/>
      <c r="C39" s="21"/>
      <c r="D39" s="21"/>
      <c r="E39" s="5"/>
      <c r="F39" s="12"/>
      <c r="G39" s="2">
        <f>((SQRT(F39)-1.279)/0.00398)</f>
        <v>-321.35678391959794</v>
      </c>
      <c r="H39" s="12"/>
      <c r="I39" s="2">
        <f>(((75/(H39+0.24))-3.998)/0.0066)</f>
        <v>46742.72727272727</v>
      </c>
      <c r="J39" s="12"/>
      <c r="K39" s="2">
        <f>((SQRT(J39)-1.0935)/0.00208)</f>
        <v>-525.7211538461538</v>
      </c>
      <c r="L39" s="12"/>
      <c r="M39" s="2">
        <f>((SQRT(L39)-0.8807)/0.00068)</f>
        <v>-1295.1470588235293</v>
      </c>
      <c r="N39" s="12"/>
      <c r="O39" s="2">
        <f>((SQRT(N39)-1.4149)/0.01039)</f>
        <v>-136.17901828681426</v>
      </c>
      <c r="P39" s="12"/>
      <c r="Q39" s="5">
        <v>0</v>
      </c>
      <c r="R39" s="12"/>
      <c r="S39" s="5" t="e">
        <f>(((800/R39)-2.0232)/0.00647)</f>
        <v>#DIV/0!</v>
      </c>
    </row>
    <row r="40" spans="1:19" ht="15.75">
      <c r="A40" s="10"/>
      <c r="B40" s="8"/>
      <c r="C40" s="21"/>
      <c r="D40" s="21"/>
      <c r="E40" s="5"/>
      <c r="F40" s="12"/>
      <c r="G40" s="2">
        <f>((SQRT(F40)-1.279)/0.00398)</f>
        <v>-321.35678391959794</v>
      </c>
      <c r="H40" s="12"/>
      <c r="I40" s="2">
        <f>(((75/(H40+0.24))-3.998)/0.0066)</f>
        <v>46742.72727272727</v>
      </c>
      <c r="J40" s="12"/>
      <c r="K40" s="2">
        <f>((SQRT(J40)-1.0935)/0.00208)</f>
        <v>-525.7211538461538</v>
      </c>
      <c r="L40" s="12"/>
      <c r="M40" s="2">
        <f>((SQRT(L40)-0.8807)/0.00068)</f>
        <v>-1295.1470588235293</v>
      </c>
      <c r="N40" s="12"/>
      <c r="O40" s="2">
        <f>((SQRT(N40)-1.4149)/0.01039)</f>
        <v>-136.17901828681426</v>
      </c>
      <c r="P40" s="12"/>
      <c r="Q40" s="5">
        <v>0</v>
      </c>
      <c r="R40" s="12"/>
      <c r="S40" s="5" t="e">
        <f>(((800/R40)-2.0232)/0.00647)</f>
        <v>#DIV/0!</v>
      </c>
    </row>
    <row r="41" spans="1:19" ht="15.75">
      <c r="A41" s="10"/>
      <c r="B41" s="8"/>
      <c r="C41" s="21"/>
      <c r="D41" s="21"/>
      <c r="E41" s="5"/>
      <c r="F41" s="12"/>
      <c r="G41" s="2">
        <f>((SQRT(F41)-1.279)/0.00398)</f>
        <v>-321.35678391959794</v>
      </c>
      <c r="H41" s="12"/>
      <c r="I41" s="2">
        <f>(((75/(H41+0.24))-3.998)/0.0066)</f>
        <v>46742.72727272727</v>
      </c>
      <c r="J41" s="12"/>
      <c r="K41" s="2">
        <f>((SQRT(J41)-1.0935)/0.00208)</f>
        <v>-525.7211538461538</v>
      </c>
      <c r="L41" s="12"/>
      <c r="M41" s="2">
        <f>((SQRT(L41)-0.8807)/0.00068)</f>
        <v>-1295.1470588235293</v>
      </c>
      <c r="N41" s="12"/>
      <c r="O41" s="2">
        <f>((SQRT(N41)-1.4149)/0.01039)</f>
        <v>-136.17901828681426</v>
      </c>
      <c r="P41" s="12"/>
      <c r="Q41" s="5">
        <v>0</v>
      </c>
      <c r="R41" s="12"/>
      <c r="S41" s="5" t="e">
        <f>(((800/R41)-2.0232)/0.00647)</f>
        <v>#DIV/0!</v>
      </c>
    </row>
    <row r="42" spans="1:19" ht="15.75">
      <c r="A42" s="10" t="e">
        <f>RANK(E42,E4:E200,0)</f>
        <v>#DIV/0!</v>
      </c>
      <c r="B42" s="9"/>
      <c r="C42" s="22"/>
      <c r="D42" s="22"/>
      <c r="E42" s="12" t="e">
        <f>SUM(G42:S42)</f>
        <v>#DIV/0!</v>
      </c>
      <c r="F42" s="11"/>
      <c r="G42" s="2">
        <f>SUM(G30:G41)-MIN(G30:G41)</f>
        <v>-3534.9246231155776</v>
      </c>
      <c r="H42" s="11"/>
      <c r="I42" s="2">
        <f>SUM(I30:I41)-MIN(I30:I41)</f>
        <v>514170.0000000001</v>
      </c>
      <c r="J42" s="11"/>
      <c r="K42" s="2">
        <f>SUM(K30:K41)-MIN(K30:K41)</f>
        <v>-5782.932692307693</v>
      </c>
      <c r="L42" s="11"/>
      <c r="M42" s="2">
        <f>SUM(M30:M41)-MIN(M30:M41)</f>
        <v>-14246.617647058825</v>
      </c>
      <c r="N42" s="11"/>
      <c r="O42" s="2">
        <f>SUM(O30:O41)-MIN(O30:O41)</f>
        <v>-1497.9692011549564</v>
      </c>
      <c r="P42" s="12"/>
      <c r="Q42" s="2">
        <f>SUM(Q30:Q40)-MIN(Q30:Q40)</f>
        <v>755152.7272727273</v>
      </c>
      <c r="R42" s="12"/>
      <c r="S42" s="2" t="e">
        <f>SUM(S30:S41)-MIN(S30:S41)</f>
        <v>#DIV/0!</v>
      </c>
    </row>
    <row r="43" spans="1:19" ht="15.75">
      <c r="A43" s="10"/>
      <c r="B43" s="7"/>
      <c r="C43" s="20"/>
      <c r="D43" s="20"/>
      <c r="E43" s="4"/>
      <c r="F43" s="18"/>
      <c r="G43" s="2">
        <f aca="true" t="shared" si="18" ref="G43:G51">((SQRT(F43)-1.279)/0.00398)</f>
        <v>-321.35678391959794</v>
      </c>
      <c r="H43" s="18"/>
      <c r="I43" s="2">
        <f aca="true" t="shared" si="19" ref="I43:I51">(((75/(H43+0.24))-3.998)/0.0066)</f>
        <v>46742.72727272727</v>
      </c>
      <c r="J43" s="18"/>
      <c r="K43" s="2">
        <f aca="true" t="shared" si="20" ref="K43:K51">((SQRT(J43)-1.0935)/0.00208)</f>
        <v>-525.7211538461538</v>
      </c>
      <c r="L43" s="18"/>
      <c r="M43" s="2">
        <f aca="true" t="shared" si="21" ref="M43:M51">((SQRT(L43)-0.8807)/0.00068)</f>
        <v>-1295.1470588235293</v>
      </c>
      <c r="N43" s="18"/>
      <c r="O43" s="2">
        <f aca="true" t="shared" si="22" ref="O43:O51">((SQRT(N43)-1.4149)/0.01039)</f>
        <v>-136.17901828681426</v>
      </c>
      <c r="P43" s="18"/>
      <c r="Q43" s="5">
        <f>(((300/(P43+0.24))-3.998)/0.0033)</f>
        <v>377576.36363636365</v>
      </c>
      <c r="R43" s="18"/>
      <c r="S43" s="5" t="e">
        <f aca="true" t="shared" si="23" ref="S43:S51">(((800/R43)-2.0232)/0.00647)</f>
        <v>#DIV/0!</v>
      </c>
    </row>
    <row r="44" spans="1:19" ht="15.75">
      <c r="A44" s="10"/>
      <c r="B44" s="7"/>
      <c r="C44" s="20"/>
      <c r="D44" s="20"/>
      <c r="E44" s="4"/>
      <c r="F44" s="18"/>
      <c r="G44" s="2">
        <f t="shared" si="18"/>
        <v>-321.35678391959794</v>
      </c>
      <c r="H44" s="18"/>
      <c r="I44" s="2">
        <f t="shared" si="19"/>
        <v>46742.72727272727</v>
      </c>
      <c r="J44" s="18"/>
      <c r="K44" s="2">
        <f t="shared" si="20"/>
        <v>-525.7211538461538</v>
      </c>
      <c r="L44" s="18"/>
      <c r="M44" s="2">
        <f t="shared" si="21"/>
        <v>-1295.1470588235293</v>
      </c>
      <c r="N44" s="18"/>
      <c r="O44" s="2">
        <f t="shared" si="22"/>
        <v>-136.17901828681426</v>
      </c>
      <c r="P44" s="18"/>
      <c r="Q44" s="5">
        <f>(((300/(P44+0.24))-3.998)/0.0033)</f>
        <v>377576.36363636365</v>
      </c>
      <c r="R44" s="18"/>
      <c r="S44" s="5" t="e">
        <f t="shared" si="23"/>
        <v>#DIV/0!</v>
      </c>
    </row>
    <row r="45" spans="1:19" ht="15.75">
      <c r="A45" s="10"/>
      <c r="B45" s="7"/>
      <c r="C45" s="20"/>
      <c r="D45" s="20"/>
      <c r="E45" s="4"/>
      <c r="F45" s="18"/>
      <c r="G45" s="2">
        <f t="shared" si="18"/>
        <v>-321.35678391959794</v>
      </c>
      <c r="H45" s="18"/>
      <c r="I45" s="2">
        <f t="shared" si="19"/>
        <v>46742.72727272727</v>
      </c>
      <c r="J45" s="18"/>
      <c r="K45" s="2">
        <f t="shared" si="20"/>
        <v>-525.7211538461538</v>
      </c>
      <c r="L45" s="18"/>
      <c r="M45" s="2">
        <f t="shared" si="21"/>
        <v>-1295.1470588235293</v>
      </c>
      <c r="N45" s="18"/>
      <c r="O45" s="2">
        <f t="shared" si="22"/>
        <v>-136.17901828681426</v>
      </c>
      <c r="P45" s="18"/>
      <c r="Q45" s="5">
        <v>0</v>
      </c>
      <c r="R45" s="18"/>
      <c r="S45" s="5" t="e">
        <f t="shared" si="23"/>
        <v>#DIV/0!</v>
      </c>
    </row>
    <row r="46" spans="1:19" ht="15.75">
      <c r="A46" s="10"/>
      <c r="B46" s="7"/>
      <c r="C46" s="20"/>
      <c r="D46" s="20"/>
      <c r="E46" s="4"/>
      <c r="F46" s="18"/>
      <c r="G46" s="2">
        <f t="shared" si="18"/>
        <v>-321.35678391959794</v>
      </c>
      <c r="H46" s="18"/>
      <c r="I46" s="2">
        <f t="shared" si="19"/>
        <v>46742.72727272727</v>
      </c>
      <c r="J46" s="18"/>
      <c r="K46" s="2">
        <f t="shared" si="20"/>
        <v>-525.7211538461538</v>
      </c>
      <c r="L46" s="18"/>
      <c r="M46" s="2">
        <f t="shared" si="21"/>
        <v>-1295.1470588235293</v>
      </c>
      <c r="N46" s="18"/>
      <c r="O46" s="2">
        <f t="shared" si="22"/>
        <v>-136.17901828681426</v>
      </c>
      <c r="P46" s="18"/>
      <c r="Q46" s="5">
        <v>0</v>
      </c>
      <c r="R46" s="18"/>
      <c r="S46" s="5" t="e">
        <f t="shared" si="23"/>
        <v>#DIV/0!</v>
      </c>
    </row>
    <row r="47" spans="1:19" ht="15.75">
      <c r="A47" s="10"/>
      <c r="B47" s="7"/>
      <c r="C47" s="20"/>
      <c r="D47" s="20"/>
      <c r="E47" s="4"/>
      <c r="F47" s="18"/>
      <c r="G47" s="2">
        <f t="shared" si="18"/>
        <v>-321.35678391959794</v>
      </c>
      <c r="H47" s="18"/>
      <c r="I47" s="2">
        <f t="shared" si="19"/>
        <v>46742.72727272727</v>
      </c>
      <c r="J47" s="18"/>
      <c r="K47" s="2">
        <f t="shared" si="20"/>
        <v>-525.7211538461538</v>
      </c>
      <c r="L47" s="18"/>
      <c r="M47" s="2">
        <f t="shared" si="21"/>
        <v>-1295.1470588235293</v>
      </c>
      <c r="N47" s="18"/>
      <c r="O47" s="2">
        <f t="shared" si="22"/>
        <v>-136.17901828681426</v>
      </c>
      <c r="P47" s="18"/>
      <c r="Q47" s="5">
        <v>0</v>
      </c>
      <c r="R47" s="18"/>
      <c r="S47" s="5" t="e">
        <f t="shared" si="23"/>
        <v>#DIV/0!</v>
      </c>
    </row>
    <row r="48" spans="1:19" ht="15.75">
      <c r="A48" s="10"/>
      <c r="B48" s="7"/>
      <c r="C48" s="20"/>
      <c r="D48" s="20"/>
      <c r="E48" s="4"/>
      <c r="F48" s="18"/>
      <c r="G48" s="2">
        <f t="shared" si="18"/>
        <v>-321.35678391959794</v>
      </c>
      <c r="H48" s="18"/>
      <c r="I48" s="2">
        <f t="shared" si="19"/>
        <v>46742.72727272727</v>
      </c>
      <c r="J48" s="18"/>
      <c r="K48" s="2">
        <f t="shared" si="20"/>
        <v>-525.7211538461538</v>
      </c>
      <c r="L48" s="18"/>
      <c r="M48" s="2">
        <f t="shared" si="21"/>
        <v>-1295.1470588235293</v>
      </c>
      <c r="N48" s="18"/>
      <c r="O48" s="2">
        <f t="shared" si="22"/>
        <v>-136.17901828681426</v>
      </c>
      <c r="P48" s="18"/>
      <c r="Q48" s="5">
        <v>0</v>
      </c>
      <c r="R48" s="18"/>
      <c r="S48" s="5" t="e">
        <f t="shared" si="23"/>
        <v>#DIV/0!</v>
      </c>
    </row>
    <row r="49" spans="1:19" ht="15.75">
      <c r="A49" s="10"/>
      <c r="B49" s="7"/>
      <c r="C49" s="20"/>
      <c r="D49" s="20"/>
      <c r="E49" s="4"/>
      <c r="F49" s="18"/>
      <c r="G49" s="2">
        <f t="shared" si="18"/>
        <v>-321.35678391959794</v>
      </c>
      <c r="H49" s="18"/>
      <c r="I49" s="2">
        <f t="shared" si="19"/>
        <v>46742.72727272727</v>
      </c>
      <c r="J49" s="18"/>
      <c r="K49" s="2">
        <f t="shared" si="20"/>
        <v>-525.7211538461538</v>
      </c>
      <c r="L49" s="18"/>
      <c r="M49" s="2">
        <f t="shared" si="21"/>
        <v>-1295.1470588235293</v>
      </c>
      <c r="N49" s="18"/>
      <c r="O49" s="2">
        <f t="shared" si="22"/>
        <v>-136.17901828681426</v>
      </c>
      <c r="P49" s="18"/>
      <c r="Q49" s="5">
        <v>0</v>
      </c>
      <c r="R49" s="18"/>
      <c r="S49" s="5" t="e">
        <f t="shared" si="23"/>
        <v>#DIV/0!</v>
      </c>
    </row>
    <row r="50" spans="1:19" ht="15.75">
      <c r="A50" s="10"/>
      <c r="B50" s="7"/>
      <c r="C50" s="20"/>
      <c r="D50" s="20"/>
      <c r="E50" s="4"/>
      <c r="F50" s="18"/>
      <c r="G50" s="2">
        <f t="shared" si="18"/>
        <v>-321.35678391959794</v>
      </c>
      <c r="H50" s="18"/>
      <c r="I50" s="2">
        <f t="shared" si="19"/>
        <v>46742.72727272727</v>
      </c>
      <c r="J50" s="18"/>
      <c r="K50" s="2">
        <f t="shared" si="20"/>
        <v>-525.7211538461538</v>
      </c>
      <c r="L50" s="18"/>
      <c r="M50" s="2">
        <f t="shared" si="21"/>
        <v>-1295.1470588235293</v>
      </c>
      <c r="N50" s="18"/>
      <c r="O50" s="2">
        <f t="shared" si="22"/>
        <v>-136.17901828681426</v>
      </c>
      <c r="P50" s="18"/>
      <c r="Q50" s="5">
        <v>0</v>
      </c>
      <c r="R50" s="18"/>
      <c r="S50" s="5" t="e">
        <f t="shared" si="23"/>
        <v>#DIV/0!</v>
      </c>
    </row>
    <row r="51" spans="1:19" ht="15.75">
      <c r="A51" s="10"/>
      <c r="B51" s="7"/>
      <c r="C51" s="20"/>
      <c r="D51" s="20"/>
      <c r="E51" s="4"/>
      <c r="F51" s="18"/>
      <c r="G51" s="2">
        <f t="shared" si="18"/>
        <v>-321.35678391959794</v>
      </c>
      <c r="H51" s="18"/>
      <c r="I51" s="2">
        <f t="shared" si="19"/>
        <v>46742.72727272727</v>
      </c>
      <c r="J51" s="18"/>
      <c r="K51" s="2">
        <f t="shared" si="20"/>
        <v>-525.7211538461538</v>
      </c>
      <c r="L51" s="18"/>
      <c r="M51" s="2">
        <f t="shared" si="21"/>
        <v>-1295.1470588235293</v>
      </c>
      <c r="N51" s="18"/>
      <c r="O51" s="2">
        <f t="shared" si="22"/>
        <v>-136.17901828681426</v>
      </c>
      <c r="P51" s="18"/>
      <c r="Q51" s="5">
        <v>0</v>
      </c>
      <c r="R51" s="18"/>
      <c r="S51" s="5" t="e">
        <f t="shared" si="23"/>
        <v>#DIV/0!</v>
      </c>
    </row>
    <row r="52" spans="1:19" ht="15.75">
      <c r="A52" s="10"/>
      <c r="B52" s="8"/>
      <c r="C52" s="21"/>
      <c r="D52" s="21"/>
      <c r="E52" s="5"/>
      <c r="F52" s="12"/>
      <c r="G52" s="2">
        <f>((SQRT(F52)-1.279)/0.00398)</f>
        <v>-321.35678391959794</v>
      </c>
      <c r="H52" s="12"/>
      <c r="I52" s="2">
        <f>(((75/(H52+0.24))-3.998)/0.0066)</f>
        <v>46742.72727272727</v>
      </c>
      <c r="J52" s="12"/>
      <c r="K52" s="2">
        <f>((SQRT(J52)-1.0935)/0.00208)</f>
        <v>-525.7211538461538</v>
      </c>
      <c r="L52" s="12"/>
      <c r="M52" s="2">
        <f>((SQRT(L52)-0.8807)/0.00068)</f>
        <v>-1295.1470588235293</v>
      </c>
      <c r="N52" s="12"/>
      <c r="O52" s="2">
        <f>((SQRT(N52)-1.4149)/0.01039)</f>
        <v>-136.17901828681426</v>
      </c>
      <c r="P52" s="12"/>
      <c r="Q52" s="5">
        <v>0</v>
      </c>
      <c r="R52" s="12"/>
      <c r="S52" s="5" t="e">
        <f>(((800/R52)-2.0232)/0.00647)</f>
        <v>#DIV/0!</v>
      </c>
    </row>
    <row r="53" spans="1:19" ht="15.75">
      <c r="A53" s="10"/>
      <c r="B53" s="8"/>
      <c r="C53" s="21"/>
      <c r="D53" s="21"/>
      <c r="E53" s="5"/>
      <c r="F53" s="12"/>
      <c r="G53" s="2">
        <f>((SQRT(F53)-1.279)/0.00398)</f>
        <v>-321.35678391959794</v>
      </c>
      <c r="H53" s="12"/>
      <c r="I53" s="2">
        <f>(((75/(H53+0.24))-3.998)/0.0066)</f>
        <v>46742.72727272727</v>
      </c>
      <c r="J53" s="12"/>
      <c r="K53" s="2">
        <f>((SQRT(J53)-1.0935)/0.00208)</f>
        <v>-525.7211538461538</v>
      </c>
      <c r="L53" s="12"/>
      <c r="M53" s="2">
        <f>((SQRT(L53)-0.8807)/0.00068)</f>
        <v>-1295.1470588235293</v>
      </c>
      <c r="N53" s="12"/>
      <c r="O53" s="2">
        <f>((SQRT(N53)-1.4149)/0.01039)</f>
        <v>-136.17901828681426</v>
      </c>
      <c r="P53" s="12"/>
      <c r="Q53" s="5">
        <v>0</v>
      </c>
      <c r="R53" s="12"/>
      <c r="S53" s="5" t="e">
        <f>(((800/R53)-2.0232)/0.00647)</f>
        <v>#DIV/0!</v>
      </c>
    </row>
    <row r="54" spans="1:19" ht="15.75">
      <c r="A54" s="10"/>
      <c r="B54" s="8"/>
      <c r="C54" s="21"/>
      <c r="D54" s="21"/>
      <c r="E54" s="5"/>
      <c r="F54" s="12"/>
      <c r="G54" s="2">
        <f>((SQRT(F54)-1.279)/0.00398)</f>
        <v>-321.35678391959794</v>
      </c>
      <c r="H54" s="12"/>
      <c r="I54" s="2">
        <f>(((75/(H54+0.24))-3.998)/0.0066)</f>
        <v>46742.72727272727</v>
      </c>
      <c r="J54" s="12"/>
      <c r="K54" s="2">
        <f>((SQRT(J54)-1.0935)/0.00208)</f>
        <v>-525.7211538461538</v>
      </c>
      <c r="L54" s="12"/>
      <c r="M54" s="2">
        <f>((SQRT(L54)-0.8807)/0.00068)</f>
        <v>-1295.1470588235293</v>
      </c>
      <c r="N54" s="12"/>
      <c r="O54" s="2">
        <f>((SQRT(N54)-1.4149)/0.01039)</f>
        <v>-136.17901828681426</v>
      </c>
      <c r="P54" s="12"/>
      <c r="Q54" s="5">
        <v>0</v>
      </c>
      <c r="R54" s="12"/>
      <c r="S54" s="5" t="e">
        <f>(((800/R54)-2.0232)/0.00647)</f>
        <v>#DIV/0!</v>
      </c>
    </row>
    <row r="55" spans="1:19" ht="15.75">
      <c r="A55" s="10" t="e">
        <f>RANK(E55,E4:E200,0)</f>
        <v>#DIV/0!</v>
      </c>
      <c r="B55" s="9"/>
      <c r="C55" s="22"/>
      <c r="D55" s="22"/>
      <c r="E55" s="12" t="e">
        <f>SUM(G55:S55)</f>
        <v>#DIV/0!</v>
      </c>
      <c r="F55" s="11"/>
      <c r="G55" s="2">
        <f>SUM(G43:G54)-MIN(G43:G54)</f>
        <v>-3534.9246231155776</v>
      </c>
      <c r="H55" s="11"/>
      <c r="I55" s="2">
        <f>SUM(I43:I54)-MIN(I43:I54)</f>
        <v>514170.0000000001</v>
      </c>
      <c r="J55" s="11"/>
      <c r="K55" s="2">
        <f>SUM(K43:K54)-MIN(K43:K54)</f>
        <v>-5782.932692307693</v>
      </c>
      <c r="L55" s="11"/>
      <c r="M55" s="2">
        <f>SUM(M43:M54)-MIN(M43:M54)</f>
        <v>-14246.617647058825</v>
      </c>
      <c r="N55" s="11"/>
      <c r="O55" s="2">
        <f>SUM(O43:O54)-MIN(O43:O54)</f>
        <v>-1497.9692011549564</v>
      </c>
      <c r="P55" s="12"/>
      <c r="Q55" s="2">
        <f>SUM(Q43:Q53)-MIN(Q43:Q53)</f>
        <v>755152.7272727273</v>
      </c>
      <c r="R55" s="12"/>
      <c r="S55" s="2" t="e">
        <f>SUM(S43:S54)-MIN(S43:S54)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55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6.7109375" style="0" bestFit="1" customWidth="1"/>
    <col min="2" max="2" width="28.8515625" style="0" bestFit="1" customWidth="1"/>
    <col min="3" max="4" width="28.8515625" style="0" customWidth="1"/>
    <col min="5" max="5" width="18.7109375" style="0" bestFit="1" customWidth="1"/>
    <col min="6" max="6" width="9.8515625" style="0" customWidth="1"/>
    <col min="7" max="7" width="8.421875" style="0" customWidth="1"/>
    <col min="8" max="8" width="9.140625" style="0" customWidth="1"/>
    <col min="9" max="9" width="8.28125" style="0" bestFit="1" customWidth="1"/>
    <col min="10" max="10" width="8.8515625" style="0" customWidth="1"/>
    <col min="11" max="11" width="8.28125" style="0" bestFit="1" customWidth="1"/>
    <col min="12" max="12" width="8.421875" style="0" customWidth="1"/>
    <col min="13" max="13" width="8.28125" style="0" bestFit="1" customWidth="1"/>
    <col min="14" max="14" width="9.00390625" style="0" bestFit="1" customWidth="1"/>
    <col min="15" max="17" width="8.28125" style="0" bestFit="1" customWidth="1"/>
  </cols>
  <sheetData>
    <row r="1" spans="1:17" ht="20.25">
      <c r="A1" s="16"/>
      <c r="B1" s="14" t="s">
        <v>22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18</v>
      </c>
      <c r="B3" s="1" t="s">
        <v>0</v>
      </c>
      <c r="C3" s="1" t="s">
        <v>24</v>
      </c>
      <c r="D3" s="1" t="s">
        <v>25</v>
      </c>
      <c r="E3" s="4" t="s">
        <v>9</v>
      </c>
      <c r="F3" s="1" t="s">
        <v>23</v>
      </c>
      <c r="G3" s="1"/>
      <c r="H3" s="1" t="s">
        <v>15</v>
      </c>
      <c r="I3" s="1"/>
      <c r="J3" s="1" t="s">
        <v>3</v>
      </c>
      <c r="K3" s="1"/>
      <c r="L3" s="1" t="s">
        <v>4</v>
      </c>
      <c r="M3" s="1"/>
      <c r="N3" s="1" t="s">
        <v>16</v>
      </c>
      <c r="O3" s="1"/>
      <c r="P3" s="1" t="s">
        <v>20</v>
      </c>
      <c r="Q3" s="5"/>
    </row>
    <row r="4" spans="1:17" ht="15.75">
      <c r="A4" s="10"/>
      <c r="B4" s="1"/>
      <c r="C4" s="1"/>
      <c r="D4" s="1"/>
      <c r="E4" s="4"/>
      <c r="F4" s="18"/>
      <c r="G4" s="2">
        <f aca="true" t="shared" si="0" ref="G4:G15">((SQRT(F4)-2.0232)/0.00874)</f>
        <v>-231.48741418764305</v>
      </c>
      <c r="H4" s="18"/>
      <c r="I4" s="2">
        <f aca="true" t="shared" si="1" ref="I4:I12">(((50/(H4+0.24))-3.648)/0.0066)</f>
        <v>31012.929292929297</v>
      </c>
      <c r="J4" s="18"/>
      <c r="K4" s="2">
        <f aca="true" t="shared" si="2" ref="K4:K12">((SQRT(J4)-1.0935)/0.00208)</f>
        <v>-525.7211538461538</v>
      </c>
      <c r="L4" s="18"/>
      <c r="M4" s="2">
        <f aca="true" t="shared" si="3" ref="M4:M12">((SQRT(L4)-0.8807)/0.00068)</f>
        <v>-1295.1470588235293</v>
      </c>
      <c r="N4" s="18"/>
      <c r="O4" s="5">
        <f>(((200/(N4+0.24))-3.648)/0.0033)</f>
        <v>251419.797979798</v>
      </c>
      <c r="P4" s="18"/>
      <c r="Q4" s="5" t="e">
        <f aca="true" t="shared" si="4" ref="Q4:Q12">(((1000/P4)-2.0232)/0.00647)</f>
        <v>#DIV/0!</v>
      </c>
    </row>
    <row r="5" spans="1:17" ht="15.75">
      <c r="A5" s="10"/>
      <c r="B5" s="1"/>
      <c r="C5" s="1"/>
      <c r="D5" s="1"/>
      <c r="E5" s="4"/>
      <c r="F5" s="18"/>
      <c r="G5" s="2">
        <f t="shared" si="0"/>
        <v>-231.48741418764305</v>
      </c>
      <c r="H5" s="18"/>
      <c r="I5" s="2">
        <f t="shared" si="1"/>
        <v>31012.929292929297</v>
      </c>
      <c r="J5" s="18"/>
      <c r="K5" s="2">
        <f t="shared" si="2"/>
        <v>-525.7211538461538</v>
      </c>
      <c r="L5" s="18"/>
      <c r="M5" s="2">
        <f t="shared" si="3"/>
        <v>-1295.1470588235293</v>
      </c>
      <c r="N5" s="18"/>
      <c r="O5" s="5">
        <f>(((200/(N5+0.24))-3.648)/0.0033)</f>
        <v>251419.797979798</v>
      </c>
      <c r="P5" s="18"/>
      <c r="Q5" s="5" t="e">
        <f t="shared" si="4"/>
        <v>#DIV/0!</v>
      </c>
    </row>
    <row r="6" spans="1:17" ht="15.75">
      <c r="A6" s="10"/>
      <c r="B6" s="1"/>
      <c r="C6" s="1"/>
      <c r="D6" s="1"/>
      <c r="E6" s="4"/>
      <c r="F6" s="18"/>
      <c r="G6" s="2">
        <f t="shared" si="0"/>
        <v>-231.48741418764305</v>
      </c>
      <c r="H6" s="18"/>
      <c r="I6" s="2">
        <f t="shared" si="1"/>
        <v>31012.929292929297</v>
      </c>
      <c r="J6" s="18"/>
      <c r="K6" s="2">
        <f t="shared" si="2"/>
        <v>-525.7211538461538</v>
      </c>
      <c r="L6" s="18"/>
      <c r="M6" s="2">
        <f t="shared" si="3"/>
        <v>-1295.1470588235293</v>
      </c>
      <c r="N6" s="18"/>
      <c r="O6" s="5">
        <v>0</v>
      </c>
      <c r="P6" s="18"/>
      <c r="Q6" s="5" t="e">
        <f t="shared" si="4"/>
        <v>#DIV/0!</v>
      </c>
    </row>
    <row r="7" spans="1:17" ht="15.75">
      <c r="A7" s="10"/>
      <c r="B7" s="1"/>
      <c r="C7" s="1"/>
      <c r="D7" s="1"/>
      <c r="E7" s="4"/>
      <c r="F7" s="18"/>
      <c r="G7" s="2">
        <f t="shared" si="0"/>
        <v>-231.48741418764305</v>
      </c>
      <c r="H7" s="18"/>
      <c r="I7" s="2">
        <f t="shared" si="1"/>
        <v>31012.929292929297</v>
      </c>
      <c r="J7" s="18"/>
      <c r="K7" s="2">
        <f t="shared" si="2"/>
        <v>-525.7211538461538</v>
      </c>
      <c r="L7" s="18"/>
      <c r="M7" s="2">
        <f t="shared" si="3"/>
        <v>-1295.1470588235293</v>
      </c>
      <c r="N7" s="18"/>
      <c r="O7" s="5">
        <v>0</v>
      </c>
      <c r="P7" s="18"/>
      <c r="Q7" s="5" t="e">
        <f t="shared" si="4"/>
        <v>#DIV/0!</v>
      </c>
    </row>
    <row r="8" spans="1:17" ht="15.75">
      <c r="A8" s="10"/>
      <c r="B8" s="1"/>
      <c r="C8" s="1"/>
      <c r="D8" s="1"/>
      <c r="E8" s="4"/>
      <c r="F8" s="18"/>
      <c r="G8" s="2">
        <f t="shared" si="0"/>
        <v>-231.48741418764305</v>
      </c>
      <c r="H8" s="18"/>
      <c r="I8" s="2">
        <f t="shared" si="1"/>
        <v>31012.929292929297</v>
      </c>
      <c r="J8" s="18"/>
      <c r="K8" s="2">
        <f t="shared" si="2"/>
        <v>-525.7211538461538</v>
      </c>
      <c r="L8" s="18"/>
      <c r="M8" s="2">
        <f t="shared" si="3"/>
        <v>-1295.1470588235293</v>
      </c>
      <c r="N8" s="18"/>
      <c r="O8" s="5">
        <v>0</v>
      </c>
      <c r="P8" s="18"/>
      <c r="Q8" s="5" t="e">
        <f t="shared" si="4"/>
        <v>#DIV/0!</v>
      </c>
    </row>
    <row r="9" spans="1:17" ht="15.75">
      <c r="A9" s="10"/>
      <c r="B9" s="1"/>
      <c r="C9" s="1"/>
      <c r="D9" s="1"/>
      <c r="E9" s="4"/>
      <c r="F9" s="18"/>
      <c r="G9" s="2">
        <f t="shared" si="0"/>
        <v>-231.48741418764305</v>
      </c>
      <c r="H9" s="18"/>
      <c r="I9" s="2">
        <f t="shared" si="1"/>
        <v>31012.929292929297</v>
      </c>
      <c r="J9" s="18"/>
      <c r="K9" s="2">
        <f t="shared" si="2"/>
        <v>-525.7211538461538</v>
      </c>
      <c r="L9" s="18"/>
      <c r="M9" s="2">
        <f t="shared" si="3"/>
        <v>-1295.1470588235293</v>
      </c>
      <c r="N9" s="18"/>
      <c r="O9" s="5">
        <v>0</v>
      </c>
      <c r="P9" s="18"/>
      <c r="Q9" s="5" t="e">
        <f t="shared" si="4"/>
        <v>#DIV/0!</v>
      </c>
    </row>
    <row r="10" spans="1:17" ht="15.75">
      <c r="A10" s="10"/>
      <c r="B10" s="1"/>
      <c r="C10" s="1"/>
      <c r="D10" s="1"/>
      <c r="E10" s="4"/>
      <c r="F10" s="18"/>
      <c r="G10" s="2">
        <f t="shared" si="0"/>
        <v>-231.48741418764305</v>
      </c>
      <c r="H10" s="18"/>
      <c r="I10" s="2">
        <f t="shared" si="1"/>
        <v>31012.929292929297</v>
      </c>
      <c r="J10" s="18"/>
      <c r="K10" s="2">
        <f t="shared" si="2"/>
        <v>-525.7211538461538</v>
      </c>
      <c r="L10" s="18"/>
      <c r="M10" s="2">
        <f t="shared" si="3"/>
        <v>-1295.1470588235293</v>
      </c>
      <c r="N10" s="18"/>
      <c r="O10" s="5">
        <v>0</v>
      </c>
      <c r="P10" s="18"/>
      <c r="Q10" s="5" t="e">
        <f t="shared" si="4"/>
        <v>#DIV/0!</v>
      </c>
    </row>
    <row r="11" spans="1:17" ht="15.75">
      <c r="A11" s="10"/>
      <c r="B11" s="1"/>
      <c r="C11" s="1"/>
      <c r="D11" s="1"/>
      <c r="E11" s="4"/>
      <c r="F11" s="18"/>
      <c r="G11" s="2">
        <f t="shared" si="0"/>
        <v>-231.48741418764305</v>
      </c>
      <c r="H11" s="18"/>
      <c r="I11" s="2">
        <f t="shared" si="1"/>
        <v>31012.929292929297</v>
      </c>
      <c r="J11" s="18"/>
      <c r="K11" s="2">
        <f t="shared" si="2"/>
        <v>-525.7211538461538</v>
      </c>
      <c r="L11" s="18"/>
      <c r="M11" s="2">
        <f t="shared" si="3"/>
        <v>-1295.1470588235293</v>
      </c>
      <c r="N11" s="18"/>
      <c r="O11" s="5">
        <v>0</v>
      </c>
      <c r="P11" s="18"/>
      <c r="Q11" s="5" t="e">
        <f t="shared" si="4"/>
        <v>#DIV/0!</v>
      </c>
    </row>
    <row r="12" spans="1:17" ht="15.75">
      <c r="A12" s="10"/>
      <c r="B12" s="1"/>
      <c r="C12" s="1"/>
      <c r="D12" s="1"/>
      <c r="E12" s="4"/>
      <c r="F12" s="18"/>
      <c r="G12" s="2">
        <f t="shared" si="0"/>
        <v>-231.48741418764305</v>
      </c>
      <c r="H12" s="18"/>
      <c r="I12" s="2">
        <f t="shared" si="1"/>
        <v>31012.929292929297</v>
      </c>
      <c r="J12" s="18"/>
      <c r="K12" s="2">
        <f t="shared" si="2"/>
        <v>-525.7211538461538</v>
      </c>
      <c r="L12" s="18"/>
      <c r="M12" s="2">
        <f t="shared" si="3"/>
        <v>-1295.1470588235293</v>
      </c>
      <c r="N12" s="18"/>
      <c r="O12" s="5">
        <v>0</v>
      </c>
      <c r="P12" s="18"/>
      <c r="Q12" s="5" t="e">
        <f t="shared" si="4"/>
        <v>#DIV/0!</v>
      </c>
    </row>
    <row r="13" spans="1:17" ht="15.75">
      <c r="A13" s="10"/>
      <c r="B13" s="2"/>
      <c r="C13" s="2"/>
      <c r="D13" s="2"/>
      <c r="E13" s="5"/>
      <c r="F13" s="12"/>
      <c r="G13" s="2">
        <f t="shared" si="0"/>
        <v>-231.48741418764305</v>
      </c>
      <c r="H13" s="12"/>
      <c r="I13" s="2">
        <f>(((50/(H13+0.24))-3.648)/0.0066)</f>
        <v>31012.929292929297</v>
      </c>
      <c r="J13" s="12"/>
      <c r="K13" s="2">
        <f>((SQRT(J13)-1.0935)/0.00208)</f>
        <v>-525.7211538461538</v>
      </c>
      <c r="L13" s="12"/>
      <c r="M13" s="2">
        <f>((SQRT(L13)-0.8807)/0.00068)</f>
        <v>-1295.1470588235293</v>
      </c>
      <c r="N13" s="12"/>
      <c r="O13" s="5">
        <v>0</v>
      </c>
      <c r="P13" s="12"/>
      <c r="Q13" s="5" t="e">
        <f>(((1000/P13)-2.0232)/0.00647)</f>
        <v>#DIV/0!</v>
      </c>
    </row>
    <row r="14" spans="1:17" ht="15.75">
      <c r="A14" s="10"/>
      <c r="B14" s="2"/>
      <c r="C14" s="2"/>
      <c r="D14" s="2"/>
      <c r="E14" s="5"/>
      <c r="F14" s="12"/>
      <c r="G14" s="2">
        <f t="shared" si="0"/>
        <v>-231.48741418764305</v>
      </c>
      <c r="H14" s="12"/>
      <c r="I14" s="2">
        <f>(((50/(H14+0.24))-3.648)/0.0066)</f>
        <v>31012.929292929297</v>
      </c>
      <c r="J14" s="12"/>
      <c r="K14" s="2">
        <f>((SQRT(J14)-1.0935)/0.00208)</f>
        <v>-525.7211538461538</v>
      </c>
      <c r="L14" s="12"/>
      <c r="M14" s="2">
        <f>((SQRT(L14)-0.8807)/0.00068)</f>
        <v>-1295.1470588235293</v>
      </c>
      <c r="N14" s="12"/>
      <c r="O14" s="5">
        <v>0</v>
      </c>
      <c r="P14" s="12"/>
      <c r="Q14" s="5" t="e">
        <f>(((1000/P14)-2.0232)/0.00647)</f>
        <v>#DIV/0!</v>
      </c>
    </row>
    <row r="15" spans="1:17" ht="15.75">
      <c r="A15" s="17"/>
      <c r="B15" s="2"/>
      <c r="C15" s="2"/>
      <c r="D15" s="2"/>
      <c r="E15" s="5"/>
      <c r="F15" s="12"/>
      <c r="G15" s="2">
        <f t="shared" si="0"/>
        <v>-231.48741418764305</v>
      </c>
      <c r="H15" s="12"/>
      <c r="I15" s="2">
        <f>(((50/(H15+0.24))-3.648)/0.0066)</f>
        <v>31012.929292929297</v>
      </c>
      <c r="J15" s="12"/>
      <c r="K15" s="2">
        <f>((SQRT(J15)-1.0935)/0.00208)</f>
        <v>-525.7211538461538</v>
      </c>
      <c r="L15" s="12"/>
      <c r="M15" s="2">
        <f>((SQRT(L15)-0.8807)/0.00068)</f>
        <v>-1295.1470588235293</v>
      </c>
      <c r="N15" s="12"/>
      <c r="O15" s="5">
        <v>0</v>
      </c>
      <c r="P15" s="12"/>
      <c r="Q15" s="5" t="e">
        <f>(((1000/P15)-2.0232)/0.00647)</f>
        <v>#DIV/0!</v>
      </c>
    </row>
    <row r="16" spans="1:17" ht="15.75">
      <c r="A16" s="10" t="e">
        <f>RANK(E16,E4:E200,0)</f>
        <v>#DIV/0!</v>
      </c>
      <c r="B16" s="6"/>
      <c r="C16" s="6"/>
      <c r="D16" s="6"/>
      <c r="E16" s="5" t="e">
        <f>SUM(G16:Q16)</f>
        <v>#DIV/0!</v>
      </c>
      <c r="F16" s="11"/>
      <c r="G16" s="2">
        <f>SUM(G4:G15)-MIN(G4:G15)</f>
        <v>-2546.3615560640737</v>
      </c>
      <c r="H16" s="11"/>
      <c r="I16" s="2">
        <f>SUM(I4:I15)-MIN(I4:I15)</f>
        <v>341142.22222222225</v>
      </c>
      <c r="J16" s="11"/>
      <c r="K16" s="2">
        <f>SUM(K4:K15)-MIN(K4:K15)</f>
        <v>-5782.932692307693</v>
      </c>
      <c r="L16" s="11"/>
      <c r="M16" s="2">
        <f>SUM(M4:M15)-MIN(M4:M15)</f>
        <v>-14246.617647058825</v>
      </c>
      <c r="N16" s="11"/>
      <c r="O16" s="2">
        <f>SUM(O4:O14)-MIN(O4:O14)</f>
        <v>502839.595959596</v>
      </c>
      <c r="P16" s="12"/>
      <c r="Q16" s="2" t="e">
        <f>SUM(Q4:Q15)-MIN(Q4:Q15)</f>
        <v>#DIV/0!</v>
      </c>
    </row>
    <row r="17" spans="1:17" ht="15.75">
      <c r="A17" s="10"/>
      <c r="B17" s="1"/>
      <c r="C17" s="1"/>
      <c r="D17" s="1"/>
      <c r="E17" s="4"/>
      <c r="F17" s="18"/>
      <c r="G17" s="2">
        <f aca="true" t="shared" si="5" ref="G17:G25">((SQRT(F17)-2.0232)/0.00874)</f>
        <v>-231.48741418764305</v>
      </c>
      <c r="H17" s="18"/>
      <c r="I17" s="2">
        <f aca="true" t="shared" si="6" ref="I17:I25">(((50/(H17+0.24))-3.648)/0.0066)</f>
        <v>31012.929292929297</v>
      </c>
      <c r="J17" s="18"/>
      <c r="K17" s="2">
        <f aca="true" t="shared" si="7" ref="K17:K25">((SQRT(J17)-1.0935)/0.00208)</f>
        <v>-525.7211538461538</v>
      </c>
      <c r="L17" s="18"/>
      <c r="M17" s="2">
        <f aca="true" t="shared" si="8" ref="M17:M25">((SQRT(L17)-0.8807)/0.00068)</f>
        <v>-1295.1470588235293</v>
      </c>
      <c r="N17" s="18"/>
      <c r="O17" s="5">
        <f>(((200/(N17+0.24))-3.648)/0.0033)</f>
        <v>251419.797979798</v>
      </c>
      <c r="P17" s="18"/>
      <c r="Q17" s="5" t="e">
        <f aca="true" t="shared" si="9" ref="Q17:Q25">(((1000/P17)-2.0232)/0.00647)</f>
        <v>#DIV/0!</v>
      </c>
    </row>
    <row r="18" spans="1:17" ht="15.75">
      <c r="A18" s="10"/>
      <c r="B18" s="1"/>
      <c r="C18" s="1"/>
      <c r="D18" s="1"/>
      <c r="E18" s="4"/>
      <c r="F18" s="18"/>
      <c r="G18" s="2">
        <f t="shared" si="5"/>
        <v>-231.48741418764305</v>
      </c>
      <c r="H18" s="18"/>
      <c r="I18" s="2">
        <f t="shared" si="6"/>
        <v>31012.929292929297</v>
      </c>
      <c r="J18" s="18"/>
      <c r="K18" s="2">
        <f t="shared" si="7"/>
        <v>-525.7211538461538</v>
      </c>
      <c r="L18" s="18"/>
      <c r="M18" s="2">
        <f t="shared" si="8"/>
        <v>-1295.1470588235293</v>
      </c>
      <c r="N18" s="18"/>
      <c r="O18" s="5">
        <f>(((200/(N18+0.24))-3.648)/0.0033)</f>
        <v>251419.797979798</v>
      </c>
      <c r="P18" s="18"/>
      <c r="Q18" s="5" t="e">
        <f t="shared" si="9"/>
        <v>#DIV/0!</v>
      </c>
    </row>
    <row r="19" spans="1:17" ht="15.75">
      <c r="A19" s="10"/>
      <c r="B19" s="1"/>
      <c r="C19" s="1"/>
      <c r="D19" s="1"/>
      <c r="E19" s="4"/>
      <c r="F19" s="18"/>
      <c r="G19" s="2">
        <f t="shared" si="5"/>
        <v>-231.48741418764305</v>
      </c>
      <c r="H19" s="18"/>
      <c r="I19" s="2">
        <f t="shared" si="6"/>
        <v>31012.929292929297</v>
      </c>
      <c r="J19" s="18"/>
      <c r="K19" s="2">
        <f t="shared" si="7"/>
        <v>-525.7211538461538</v>
      </c>
      <c r="L19" s="18"/>
      <c r="M19" s="2">
        <f t="shared" si="8"/>
        <v>-1295.1470588235293</v>
      </c>
      <c r="N19" s="18"/>
      <c r="O19" s="5">
        <v>0</v>
      </c>
      <c r="P19" s="18"/>
      <c r="Q19" s="5" t="e">
        <f t="shared" si="9"/>
        <v>#DIV/0!</v>
      </c>
    </row>
    <row r="20" spans="1:17" ht="15.75">
      <c r="A20" s="10"/>
      <c r="B20" s="1"/>
      <c r="C20" s="1"/>
      <c r="D20" s="1"/>
      <c r="E20" s="4"/>
      <c r="F20" s="18"/>
      <c r="G20" s="2">
        <f t="shared" si="5"/>
        <v>-231.48741418764305</v>
      </c>
      <c r="H20" s="18"/>
      <c r="I20" s="2">
        <f t="shared" si="6"/>
        <v>31012.929292929297</v>
      </c>
      <c r="J20" s="18"/>
      <c r="K20" s="2">
        <f t="shared" si="7"/>
        <v>-525.7211538461538</v>
      </c>
      <c r="L20" s="18"/>
      <c r="M20" s="2">
        <f t="shared" si="8"/>
        <v>-1295.1470588235293</v>
      </c>
      <c r="N20" s="18"/>
      <c r="O20" s="5">
        <v>0</v>
      </c>
      <c r="P20" s="18"/>
      <c r="Q20" s="5" t="e">
        <f t="shared" si="9"/>
        <v>#DIV/0!</v>
      </c>
    </row>
    <row r="21" spans="1:17" ht="15.75">
      <c r="A21" s="10"/>
      <c r="B21" s="1"/>
      <c r="C21" s="1"/>
      <c r="D21" s="1"/>
      <c r="E21" s="4"/>
      <c r="F21" s="18"/>
      <c r="G21" s="2">
        <f t="shared" si="5"/>
        <v>-231.48741418764305</v>
      </c>
      <c r="H21" s="18"/>
      <c r="I21" s="2">
        <f t="shared" si="6"/>
        <v>31012.929292929297</v>
      </c>
      <c r="J21" s="18"/>
      <c r="K21" s="2">
        <f t="shared" si="7"/>
        <v>-525.7211538461538</v>
      </c>
      <c r="L21" s="18"/>
      <c r="M21" s="2">
        <f t="shared" si="8"/>
        <v>-1295.1470588235293</v>
      </c>
      <c r="N21" s="18"/>
      <c r="O21" s="5">
        <v>0</v>
      </c>
      <c r="P21" s="18"/>
      <c r="Q21" s="5" t="e">
        <f t="shared" si="9"/>
        <v>#DIV/0!</v>
      </c>
    </row>
    <row r="22" spans="1:17" ht="15.75">
      <c r="A22" s="10"/>
      <c r="B22" s="1"/>
      <c r="C22" s="1"/>
      <c r="D22" s="1"/>
      <c r="E22" s="4"/>
      <c r="F22" s="18"/>
      <c r="G22" s="2">
        <f t="shared" si="5"/>
        <v>-231.48741418764305</v>
      </c>
      <c r="H22" s="18"/>
      <c r="I22" s="2">
        <f t="shared" si="6"/>
        <v>31012.929292929297</v>
      </c>
      <c r="J22" s="18"/>
      <c r="K22" s="2">
        <f t="shared" si="7"/>
        <v>-525.7211538461538</v>
      </c>
      <c r="L22" s="18"/>
      <c r="M22" s="2">
        <f t="shared" si="8"/>
        <v>-1295.1470588235293</v>
      </c>
      <c r="N22" s="18"/>
      <c r="O22" s="5">
        <v>0</v>
      </c>
      <c r="P22" s="18"/>
      <c r="Q22" s="5" t="e">
        <f t="shared" si="9"/>
        <v>#DIV/0!</v>
      </c>
    </row>
    <row r="23" spans="1:17" ht="15.75">
      <c r="A23" s="10"/>
      <c r="B23" s="1"/>
      <c r="C23" s="1"/>
      <c r="D23" s="1"/>
      <c r="E23" s="4"/>
      <c r="F23" s="18"/>
      <c r="G23" s="2">
        <f t="shared" si="5"/>
        <v>-231.48741418764305</v>
      </c>
      <c r="H23" s="18"/>
      <c r="I23" s="2">
        <f t="shared" si="6"/>
        <v>31012.929292929297</v>
      </c>
      <c r="J23" s="18"/>
      <c r="K23" s="2">
        <f t="shared" si="7"/>
        <v>-525.7211538461538</v>
      </c>
      <c r="L23" s="18"/>
      <c r="M23" s="2">
        <f t="shared" si="8"/>
        <v>-1295.1470588235293</v>
      </c>
      <c r="N23" s="18"/>
      <c r="O23" s="5">
        <v>0</v>
      </c>
      <c r="P23" s="18"/>
      <c r="Q23" s="5" t="e">
        <f t="shared" si="9"/>
        <v>#DIV/0!</v>
      </c>
    </row>
    <row r="24" spans="1:17" ht="15.75">
      <c r="A24" s="10"/>
      <c r="B24" s="1"/>
      <c r="C24" s="1"/>
      <c r="D24" s="1"/>
      <c r="E24" s="4"/>
      <c r="F24" s="18"/>
      <c r="G24" s="2">
        <f t="shared" si="5"/>
        <v>-231.48741418764305</v>
      </c>
      <c r="H24" s="18"/>
      <c r="I24" s="2">
        <f t="shared" si="6"/>
        <v>31012.929292929297</v>
      </c>
      <c r="J24" s="18"/>
      <c r="K24" s="2">
        <f t="shared" si="7"/>
        <v>-525.7211538461538</v>
      </c>
      <c r="L24" s="18"/>
      <c r="M24" s="2">
        <f t="shared" si="8"/>
        <v>-1295.1470588235293</v>
      </c>
      <c r="N24" s="18"/>
      <c r="O24" s="5">
        <v>0</v>
      </c>
      <c r="P24" s="18"/>
      <c r="Q24" s="5" t="e">
        <f t="shared" si="9"/>
        <v>#DIV/0!</v>
      </c>
    </row>
    <row r="25" spans="1:17" ht="15.75">
      <c r="A25" s="10"/>
      <c r="B25" s="1"/>
      <c r="C25" s="1"/>
      <c r="D25" s="1"/>
      <c r="E25" s="4"/>
      <c r="F25" s="18"/>
      <c r="G25" s="2">
        <f t="shared" si="5"/>
        <v>-231.48741418764305</v>
      </c>
      <c r="H25" s="18"/>
      <c r="I25" s="2">
        <f t="shared" si="6"/>
        <v>31012.929292929297</v>
      </c>
      <c r="J25" s="18"/>
      <c r="K25" s="2">
        <f t="shared" si="7"/>
        <v>-525.7211538461538</v>
      </c>
      <c r="L25" s="18"/>
      <c r="M25" s="2">
        <f t="shared" si="8"/>
        <v>-1295.1470588235293</v>
      </c>
      <c r="N25" s="18"/>
      <c r="O25" s="5">
        <v>0</v>
      </c>
      <c r="P25" s="18"/>
      <c r="Q25" s="5" t="e">
        <f t="shared" si="9"/>
        <v>#DIV/0!</v>
      </c>
    </row>
    <row r="26" spans="1:17" ht="15.75">
      <c r="A26" s="10"/>
      <c r="B26" s="2"/>
      <c r="C26" s="2"/>
      <c r="D26" s="2"/>
      <c r="E26" s="5"/>
      <c r="F26" s="12"/>
      <c r="G26" s="2">
        <f>((SQRT(F26)-2.0232)/0.00874)</f>
        <v>-231.48741418764305</v>
      </c>
      <c r="H26" s="12"/>
      <c r="I26" s="2">
        <f>(((50/(H26+0.24))-3.648)/0.0066)</f>
        <v>31012.929292929297</v>
      </c>
      <c r="J26" s="12"/>
      <c r="K26" s="2">
        <f>((SQRT(J26)-1.0935)/0.00208)</f>
        <v>-525.7211538461538</v>
      </c>
      <c r="L26" s="12"/>
      <c r="M26" s="2">
        <f>((SQRT(L26)-0.8807)/0.00068)</f>
        <v>-1295.1470588235293</v>
      </c>
      <c r="N26" s="12"/>
      <c r="O26" s="5">
        <v>0</v>
      </c>
      <c r="P26" s="12"/>
      <c r="Q26" s="5" t="e">
        <f>(((1000/P26)-2.0232)/0.00647)</f>
        <v>#DIV/0!</v>
      </c>
    </row>
    <row r="27" spans="1:17" ht="15.75">
      <c r="A27" s="10"/>
      <c r="B27" s="2"/>
      <c r="C27" s="2"/>
      <c r="D27" s="2"/>
      <c r="E27" s="5"/>
      <c r="F27" s="12"/>
      <c r="G27" s="2">
        <f>((SQRT(F27)-2.0232)/0.00874)</f>
        <v>-231.48741418764305</v>
      </c>
      <c r="H27" s="12"/>
      <c r="I27" s="2">
        <f>(((50/(H27+0.24))-3.648)/0.0066)</f>
        <v>31012.929292929297</v>
      </c>
      <c r="J27" s="12"/>
      <c r="K27" s="2">
        <f>((SQRT(J27)-1.0935)/0.00208)</f>
        <v>-525.7211538461538</v>
      </c>
      <c r="L27" s="12"/>
      <c r="M27" s="2">
        <f>((SQRT(L27)-0.8807)/0.00068)</f>
        <v>-1295.1470588235293</v>
      </c>
      <c r="N27" s="12"/>
      <c r="O27" s="5">
        <v>0</v>
      </c>
      <c r="P27" s="12"/>
      <c r="Q27" s="5" t="e">
        <f>(((1000/P27)-2.0232)/0.00647)</f>
        <v>#DIV/0!</v>
      </c>
    </row>
    <row r="28" spans="1:17" ht="15.75">
      <c r="A28" s="17"/>
      <c r="B28" s="2"/>
      <c r="C28" s="2"/>
      <c r="D28" s="2"/>
      <c r="E28" s="5"/>
      <c r="F28" s="12"/>
      <c r="G28" s="2">
        <f>((SQRT(F28)-2.0232)/0.00874)</f>
        <v>-231.48741418764305</v>
      </c>
      <c r="H28" s="12"/>
      <c r="I28" s="2">
        <f>(((50/(H28+0.24))-3.648)/0.0066)</f>
        <v>31012.929292929297</v>
      </c>
      <c r="J28" s="12"/>
      <c r="K28" s="2">
        <f>((SQRT(J28)-1.0935)/0.00208)</f>
        <v>-525.7211538461538</v>
      </c>
      <c r="L28" s="12"/>
      <c r="M28" s="2">
        <f>((SQRT(L28)-0.8807)/0.00068)</f>
        <v>-1295.1470588235293</v>
      </c>
      <c r="N28" s="12"/>
      <c r="O28" s="5">
        <v>0</v>
      </c>
      <c r="P28" s="12"/>
      <c r="Q28" s="5" t="e">
        <f>(((1000/P28)-2.0232)/0.00647)</f>
        <v>#DIV/0!</v>
      </c>
    </row>
    <row r="29" spans="1:17" ht="15.75">
      <c r="A29" s="10" t="e">
        <f>RANK(E29,E4:E200,0)</f>
        <v>#DIV/0!</v>
      </c>
      <c r="B29" s="6"/>
      <c r="C29" s="6"/>
      <c r="D29" s="6"/>
      <c r="E29" s="5" t="e">
        <f>SUM(G29:Q29)</f>
        <v>#DIV/0!</v>
      </c>
      <c r="F29" s="11"/>
      <c r="G29" s="2">
        <f>SUM(G17:G28)-MIN(G17:G28)</f>
        <v>-2546.3615560640737</v>
      </c>
      <c r="H29" s="11"/>
      <c r="I29" s="2">
        <f>SUM(I17:I28)-MIN(I17:I28)</f>
        <v>341142.22222222225</v>
      </c>
      <c r="J29" s="11"/>
      <c r="K29" s="2">
        <f>SUM(K17:K28)-MIN(K17:K28)</f>
        <v>-5782.932692307693</v>
      </c>
      <c r="L29" s="11"/>
      <c r="M29" s="2">
        <f>SUM(M17:M28)-MIN(M17:M28)</f>
        <v>-14246.617647058825</v>
      </c>
      <c r="N29" s="11"/>
      <c r="O29" s="2">
        <f>SUM(O17:O27)-MIN(O17:O27)</f>
        <v>502839.595959596</v>
      </c>
      <c r="P29" s="12"/>
      <c r="Q29" s="2" t="e">
        <f>SUM(Q17:Q28)-MIN(Q17:Q28)</f>
        <v>#DIV/0!</v>
      </c>
    </row>
    <row r="30" spans="1:17" ht="15.75">
      <c r="A30" s="10"/>
      <c r="B30" s="1"/>
      <c r="C30" s="1"/>
      <c r="D30" s="1"/>
      <c r="E30" s="4"/>
      <c r="F30" s="18"/>
      <c r="G30" s="2">
        <f aca="true" t="shared" si="10" ref="G30:G38">((SQRT(F30)-2.0232)/0.00874)</f>
        <v>-231.48741418764305</v>
      </c>
      <c r="H30" s="18"/>
      <c r="I30" s="2">
        <f aca="true" t="shared" si="11" ref="I30:I38">(((50/(H30+0.24))-3.648)/0.0066)</f>
        <v>31012.929292929297</v>
      </c>
      <c r="J30" s="18"/>
      <c r="K30" s="2">
        <f aca="true" t="shared" si="12" ref="K30:K38">((SQRT(J30)-1.0935)/0.00208)</f>
        <v>-525.7211538461538</v>
      </c>
      <c r="L30" s="18"/>
      <c r="M30" s="2">
        <f aca="true" t="shared" si="13" ref="M30:M38">((SQRT(L30)-0.8807)/0.00068)</f>
        <v>-1295.1470588235293</v>
      </c>
      <c r="N30" s="18"/>
      <c r="O30" s="5">
        <f>(((200/(N30+0.24))-3.648)/0.0033)</f>
        <v>251419.797979798</v>
      </c>
      <c r="P30" s="18"/>
      <c r="Q30" s="5" t="e">
        <f aca="true" t="shared" si="14" ref="Q30:Q38">(((1000/P30)-2.0232)/0.00647)</f>
        <v>#DIV/0!</v>
      </c>
    </row>
    <row r="31" spans="1:17" ht="15.75">
      <c r="A31" s="10"/>
      <c r="B31" s="1"/>
      <c r="C31" s="1"/>
      <c r="D31" s="1"/>
      <c r="E31" s="4"/>
      <c r="F31" s="18"/>
      <c r="G31" s="2">
        <f t="shared" si="10"/>
        <v>-231.48741418764305</v>
      </c>
      <c r="H31" s="18"/>
      <c r="I31" s="2">
        <f t="shared" si="11"/>
        <v>31012.929292929297</v>
      </c>
      <c r="J31" s="18"/>
      <c r="K31" s="2">
        <f t="shared" si="12"/>
        <v>-525.7211538461538</v>
      </c>
      <c r="L31" s="18"/>
      <c r="M31" s="2">
        <f t="shared" si="13"/>
        <v>-1295.1470588235293</v>
      </c>
      <c r="N31" s="18"/>
      <c r="O31" s="5">
        <f>(((200/(N31+0.24))-3.648)/0.0033)</f>
        <v>251419.797979798</v>
      </c>
      <c r="P31" s="18"/>
      <c r="Q31" s="5" t="e">
        <f t="shared" si="14"/>
        <v>#DIV/0!</v>
      </c>
    </row>
    <row r="32" spans="1:17" ht="15.75">
      <c r="A32" s="10"/>
      <c r="B32" s="1"/>
      <c r="C32" s="1"/>
      <c r="D32" s="1"/>
      <c r="E32" s="4"/>
      <c r="F32" s="18"/>
      <c r="G32" s="2">
        <f t="shared" si="10"/>
        <v>-231.48741418764305</v>
      </c>
      <c r="H32" s="18"/>
      <c r="I32" s="2">
        <f t="shared" si="11"/>
        <v>31012.929292929297</v>
      </c>
      <c r="J32" s="18"/>
      <c r="K32" s="2">
        <f t="shared" si="12"/>
        <v>-525.7211538461538</v>
      </c>
      <c r="L32" s="18"/>
      <c r="M32" s="2">
        <f t="shared" si="13"/>
        <v>-1295.1470588235293</v>
      </c>
      <c r="N32" s="18"/>
      <c r="O32" s="5">
        <v>0</v>
      </c>
      <c r="P32" s="18"/>
      <c r="Q32" s="5" t="e">
        <f t="shared" si="14"/>
        <v>#DIV/0!</v>
      </c>
    </row>
    <row r="33" spans="1:17" ht="15.75">
      <c r="A33" s="10"/>
      <c r="B33" s="1"/>
      <c r="C33" s="1"/>
      <c r="D33" s="1"/>
      <c r="E33" s="4"/>
      <c r="F33" s="18"/>
      <c r="G33" s="2">
        <f t="shared" si="10"/>
        <v>-231.48741418764305</v>
      </c>
      <c r="H33" s="18"/>
      <c r="I33" s="2">
        <f t="shared" si="11"/>
        <v>31012.929292929297</v>
      </c>
      <c r="J33" s="18"/>
      <c r="K33" s="2">
        <f t="shared" si="12"/>
        <v>-525.7211538461538</v>
      </c>
      <c r="L33" s="18"/>
      <c r="M33" s="2">
        <f t="shared" si="13"/>
        <v>-1295.1470588235293</v>
      </c>
      <c r="N33" s="18"/>
      <c r="O33" s="5">
        <v>0</v>
      </c>
      <c r="P33" s="18"/>
      <c r="Q33" s="5" t="e">
        <f t="shared" si="14"/>
        <v>#DIV/0!</v>
      </c>
    </row>
    <row r="34" spans="1:17" ht="15.75">
      <c r="A34" s="10"/>
      <c r="B34" s="1"/>
      <c r="C34" s="1"/>
      <c r="D34" s="1"/>
      <c r="E34" s="4"/>
      <c r="F34" s="18"/>
      <c r="G34" s="2">
        <f t="shared" si="10"/>
        <v>-231.48741418764305</v>
      </c>
      <c r="H34" s="18"/>
      <c r="I34" s="2">
        <f t="shared" si="11"/>
        <v>31012.929292929297</v>
      </c>
      <c r="J34" s="18"/>
      <c r="K34" s="2">
        <f t="shared" si="12"/>
        <v>-525.7211538461538</v>
      </c>
      <c r="L34" s="18"/>
      <c r="M34" s="2">
        <f t="shared" si="13"/>
        <v>-1295.1470588235293</v>
      </c>
      <c r="N34" s="18"/>
      <c r="O34" s="5">
        <v>0</v>
      </c>
      <c r="P34" s="18"/>
      <c r="Q34" s="5" t="e">
        <f t="shared" si="14"/>
        <v>#DIV/0!</v>
      </c>
    </row>
    <row r="35" spans="1:17" ht="15.75">
      <c r="A35" s="10"/>
      <c r="B35" s="1"/>
      <c r="C35" s="1"/>
      <c r="D35" s="1"/>
      <c r="E35" s="4"/>
      <c r="F35" s="18"/>
      <c r="G35" s="2">
        <f t="shared" si="10"/>
        <v>-231.48741418764305</v>
      </c>
      <c r="H35" s="18"/>
      <c r="I35" s="2">
        <f t="shared" si="11"/>
        <v>31012.929292929297</v>
      </c>
      <c r="J35" s="18"/>
      <c r="K35" s="2">
        <f t="shared" si="12"/>
        <v>-525.7211538461538</v>
      </c>
      <c r="L35" s="18"/>
      <c r="M35" s="2">
        <f t="shared" si="13"/>
        <v>-1295.1470588235293</v>
      </c>
      <c r="N35" s="18"/>
      <c r="O35" s="5">
        <v>0</v>
      </c>
      <c r="P35" s="18"/>
      <c r="Q35" s="5" t="e">
        <f t="shared" si="14"/>
        <v>#DIV/0!</v>
      </c>
    </row>
    <row r="36" spans="1:17" ht="15.75">
      <c r="A36" s="10"/>
      <c r="B36" s="1"/>
      <c r="C36" s="1"/>
      <c r="D36" s="1"/>
      <c r="E36" s="4"/>
      <c r="F36" s="18"/>
      <c r="G36" s="2">
        <f t="shared" si="10"/>
        <v>-231.48741418764305</v>
      </c>
      <c r="H36" s="18"/>
      <c r="I36" s="2">
        <f t="shared" si="11"/>
        <v>31012.929292929297</v>
      </c>
      <c r="J36" s="18"/>
      <c r="K36" s="2">
        <f t="shared" si="12"/>
        <v>-525.7211538461538</v>
      </c>
      <c r="L36" s="18"/>
      <c r="M36" s="2">
        <f t="shared" si="13"/>
        <v>-1295.1470588235293</v>
      </c>
      <c r="N36" s="18"/>
      <c r="O36" s="5">
        <v>0</v>
      </c>
      <c r="P36" s="18"/>
      <c r="Q36" s="5" t="e">
        <f t="shared" si="14"/>
        <v>#DIV/0!</v>
      </c>
    </row>
    <row r="37" spans="1:17" ht="15.75">
      <c r="A37" s="10"/>
      <c r="B37" s="1"/>
      <c r="C37" s="1"/>
      <c r="D37" s="1"/>
      <c r="E37" s="4"/>
      <c r="F37" s="18"/>
      <c r="G37" s="2">
        <f t="shared" si="10"/>
        <v>-231.48741418764305</v>
      </c>
      <c r="H37" s="18"/>
      <c r="I37" s="2">
        <f t="shared" si="11"/>
        <v>31012.929292929297</v>
      </c>
      <c r="J37" s="18"/>
      <c r="K37" s="2">
        <f t="shared" si="12"/>
        <v>-525.7211538461538</v>
      </c>
      <c r="L37" s="18"/>
      <c r="M37" s="2">
        <f t="shared" si="13"/>
        <v>-1295.1470588235293</v>
      </c>
      <c r="N37" s="18"/>
      <c r="O37" s="5">
        <v>0</v>
      </c>
      <c r="P37" s="18"/>
      <c r="Q37" s="5" t="e">
        <f t="shared" si="14"/>
        <v>#DIV/0!</v>
      </c>
    </row>
    <row r="38" spans="1:17" ht="15.75">
      <c r="A38" s="10"/>
      <c r="B38" s="1"/>
      <c r="C38" s="1"/>
      <c r="D38" s="1"/>
      <c r="E38" s="4"/>
      <c r="F38" s="18"/>
      <c r="G38" s="2">
        <f t="shared" si="10"/>
        <v>-231.48741418764305</v>
      </c>
      <c r="H38" s="18"/>
      <c r="I38" s="2">
        <f t="shared" si="11"/>
        <v>31012.929292929297</v>
      </c>
      <c r="J38" s="18"/>
      <c r="K38" s="2">
        <f t="shared" si="12"/>
        <v>-525.7211538461538</v>
      </c>
      <c r="L38" s="18"/>
      <c r="M38" s="2">
        <f t="shared" si="13"/>
        <v>-1295.1470588235293</v>
      </c>
      <c r="N38" s="18"/>
      <c r="O38" s="5">
        <v>0</v>
      </c>
      <c r="P38" s="18"/>
      <c r="Q38" s="5" t="e">
        <f t="shared" si="14"/>
        <v>#DIV/0!</v>
      </c>
    </row>
    <row r="39" spans="1:17" ht="15.75">
      <c r="A39" s="10"/>
      <c r="B39" s="2"/>
      <c r="C39" s="2"/>
      <c r="D39" s="2"/>
      <c r="E39" s="5"/>
      <c r="F39" s="12"/>
      <c r="G39" s="2">
        <f>((SQRT(F39)-2.0232)/0.00874)</f>
        <v>-231.48741418764305</v>
      </c>
      <c r="H39" s="12"/>
      <c r="I39" s="2">
        <f>(((50/(H39+0.24))-3.648)/0.0066)</f>
        <v>31012.929292929297</v>
      </c>
      <c r="J39" s="12"/>
      <c r="K39" s="2">
        <f>((SQRT(J39)-1.0935)/0.00208)</f>
        <v>-525.7211538461538</v>
      </c>
      <c r="L39" s="12"/>
      <c r="M39" s="2">
        <f>((SQRT(L39)-0.8807)/0.00068)</f>
        <v>-1295.1470588235293</v>
      </c>
      <c r="N39" s="12"/>
      <c r="O39" s="5">
        <v>0</v>
      </c>
      <c r="P39" s="12"/>
      <c r="Q39" s="5" t="e">
        <f>(((1000/P39)-2.0232)/0.00647)</f>
        <v>#DIV/0!</v>
      </c>
    </row>
    <row r="40" spans="1:17" ht="15.75">
      <c r="A40" s="10"/>
      <c r="B40" s="2"/>
      <c r="C40" s="2"/>
      <c r="D40" s="2"/>
      <c r="E40" s="5"/>
      <c r="F40" s="12"/>
      <c r="G40" s="2">
        <f>((SQRT(F40)-2.0232)/0.00874)</f>
        <v>-231.48741418764305</v>
      </c>
      <c r="H40" s="12"/>
      <c r="I40" s="2">
        <f>(((50/(H40+0.24))-3.648)/0.0066)</f>
        <v>31012.929292929297</v>
      </c>
      <c r="J40" s="12"/>
      <c r="K40" s="2">
        <f>((SQRT(J40)-1.0935)/0.00208)</f>
        <v>-525.7211538461538</v>
      </c>
      <c r="L40" s="12"/>
      <c r="M40" s="2">
        <f>((SQRT(L40)-0.8807)/0.00068)</f>
        <v>-1295.1470588235293</v>
      </c>
      <c r="N40" s="12"/>
      <c r="O40" s="5">
        <v>0</v>
      </c>
      <c r="P40" s="12"/>
      <c r="Q40" s="5" t="e">
        <f>(((1000/P40)-2.0232)/0.00647)</f>
        <v>#DIV/0!</v>
      </c>
    </row>
    <row r="41" spans="1:17" ht="15.75">
      <c r="A41" s="17"/>
      <c r="B41" s="2"/>
      <c r="C41" s="2"/>
      <c r="D41" s="2"/>
      <c r="E41" s="5"/>
      <c r="F41" s="12"/>
      <c r="G41" s="2">
        <f>((SQRT(F41)-2.0232)/0.00874)</f>
        <v>-231.48741418764305</v>
      </c>
      <c r="H41" s="12"/>
      <c r="I41" s="2">
        <f>(((50/(H41+0.24))-3.648)/0.0066)</f>
        <v>31012.929292929297</v>
      </c>
      <c r="J41" s="12"/>
      <c r="K41" s="2">
        <f>((SQRT(J41)-1.0935)/0.00208)</f>
        <v>-525.7211538461538</v>
      </c>
      <c r="L41" s="12"/>
      <c r="M41" s="2">
        <f>((SQRT(L41)-0.8807)/0.00068)</f>
        <v>-1295.1470588235293</v>
      </c>
      <c r="N41" s="12"/>
      <c r="O41" s="5">
        <v>0</v>
      </c>
      <c r="P41" s="12"/>
      <c r="Q41" s="5" t="e">
        <f>(((1000/P41)-2.0232)/0.00647)</f>
        <v>#DIV/0!</v>
      </c>
    </row>
    <row r="42" spans="1:17" ht="15.75">
      <c r="A42" s="10" t="e">
        <f>RANK(E42,E4:E200,0)</f>
        <v>#DIV/0!</v>
      </c>
      <c r="B42" s="6"/>
      <c r="C42" s="6"/>
      <c r="D42" s="6"/>
      <c r="E42" s="5" t="e">
        <f>SUM(G42:Q42)</f>
        <v>#DIV/0!</v>
      </c>
      <c r="F42" s="11"/>
      <c r="G42" s="2">
        <f>SUM(G30:G41)-MIN(G30:G41)</f>
        <v>-2546.3615560640737</v>
      </c>
      <c r="H42" s="11"/>
      <c r="I42" s="2">
        <f>SUM(I30:I41)-MIN(I30:I41)</f>
        <v>341142.22222222225</v>
      </c>
      <c r="J42" s="11"/>
      <c r="K42" s="2">
        <f>SUM(K30:K41)-MIN(K30:K41)</f>
        <v>-5782.932692307693</v>
      </c>
      <c r="L42" s="11"/>
      <c r="M42" s="2">
        <f>SUM(M30:M41)-MIN(M30:M41)</f>
        <v>-14246.617647058825</v>
      </c>
      <c r="N42" s="11"/>
      <c r="O42" s="2">
        <f>SUM(O30:O40)-MIN(O30:O40)</f>
        <v>502839.595959596</v>
      </c>
      <c r="P42" s="12"/>
      <c r="Q42" s="2" t="e">
        <f>SUM(Q30:Q41)-MIN(Q30:Q41)</f>
        <v>#DIV/0!</v>
      </c>
    </row>
    <row r="43" spans="1:17" ht="15.75">
      <c r="A43" s="10"/>
      <c r="B43" s="1"/>
      <c r="C43" s="1"/>
      <c r="D43" s="1"/>
      <c r="E43" s="4"/>
      <c r="F43" s="18"/>
      <c r="G43" s="2">
        <f aca="true" t="shared" si="15" ref="G43:G51">((SQRT(F43)-2.0232)/0.00874)</f>
        <v>-231.48741418764305</v>
      </c>
      <c r="H43" s="18"/>
      <c r="I43" s="2">
        <f aca="true" t="shared" si="16" ref="I43:I51">(((50/(H43+0.24))-3.648)/0.0066)</f>
        <v>31012.929292929297</v>
      </c>
      <c r="J43" s="18"/>
      <c r="K43" s="2">
        <f aca="true" t="shared" si="17" ref="K43:K51">((SQRT(J43)-1.0935)/0.00208)</f>
        <v>-525.7211538461538</v>
      </c>
      <c r="L43" s="18"/>
      <c r="M43" s="2">
        <f aca="true" t="shared" si="18" ref="M43:M51">((SQRT(L43)-0.8807)/0.00068)</f>
        <v>-1295.1470588235293</v>
      </c>
      <c r="N43" s="18"/>
      <c r="O43" s="5">
        <f>(((200/(N43+0.24))-3.648)/0.0033)</f>
        <v>251419.797979798</v>
      </c>
      <c r="P43" s="18"/>
      <c r="Q43" s="5" t="e">
        <f aca="true" t="shared" si="19" ref="Q43:Q51">(((1000/P43)-2.0232)/0.00647)</f>
        <v>#DIV/0!</v>
      </c>
    </row>
    <row r="44" spans="1:17" ht="15.75">
      <c r="A44" s="10"/>
      <c r="B44" s="1"/>
      <c r="C44" s="1"/>
      <c r="D44" s="1"/>
      <c r="E44" s="4"/>
      <c r="F44" s="18"/>
      <c r="G44" s="2">
        <f t="shared" si="15"/>
        <v>-231.48741418764305</v>
      </c>
      <c r="H44" s="18"/>
      <c r="I44" s="2">
        <f t="shared" si="16"/>
        <v>31012.929292929297</v>
      </c>
      <c r="J44" s="18"/>
      <c r="K44" s="2">
        <f t="shared" si="17"/>
        <v>-525.7211538461538</v>
      </c>
      <c r="L44" s="18"/>
      <c r="M44" s="2">
        <f t="shared" si="18"/>
        <v>-1295.1470588235293</v>
      </c>
      <c r="N44" s="18"/>
      <c r="O44" s="5">
        <f>(((200/(N44+0.24))-3.648)/0.0033)</f>
        <v>251419.797979798</v>
      </c>
      <c r="P44" s="18"/>
      <c r="Q44" s="5" t="e">
        <f t="shared" si="19"/>
        <v>#DIV/0!</v>
      </c>
    </row>
    <row r="45" spans="1:17" ht="15.75">
      <c r="A45" s="10"/>
      <c r="B45" s="1"/>
      <c r="C45" s="1"/>
      <c r="D45" s="1"/>
      <c r="E45" s="4"/>
      <c r="F45" s="18"/>
      <c r="G45" s="2">
        <f t="shared" si="15"/>
        <v>-231.48741418764305</v>
      </c>
      <c r="H45" s="18"/>
      <c r="I45" s="2">
        <f t="shared" si="16"/>
        <v>31012.929292929297</v>
      </c>
      <c r="J45" s="18"/>
      <c r="K45" s="2">
        <f t="shared" si="17"/>
        <v>-525.7211538461538</v>
      </c>
      <c r="L45" s="18"/>
      <c r="M45" s="2">
        <f t="shared" si="18"/>
        <v>-1295.1470588235293</v>
      </c>
      <c r="N45" s="18"/>
      <c r="O45" s="5">
        <v>0</v>
      </c>
      <c r="P45" s="18"/>
      <c r="Q45" s="5" t="e">
        <f t="shared" si="19"/>
        <v>#DIV/0!</v>
      </c>
    </row>
    <row r="46" spans="1:17" ht="15.75">
      <c r="A46" s="10"/>
      <c r="B46" s="1"/>
      <c r="C46" s="1"/>
      <c r="D46" s="1"/>
      <c r="E46" s="4"/>
      <c r="F46" s="18"/>
      <c r="G46" s="2">
        <f t="shared" si="15"/>
        <v>-231.48741418764305</v>
      </c>
      <c r="H46" s="18"/>
      <c r="I46" s="2">
        <f t="shared" si="16"/>
        <v>31012.929292929297</v>
      </c>
      <c r="J46" s="18"/>
      <c r="K46" s="2">
        <f t="shared" si="17"/>
        <v>-525.7211538461538</v>
      </c>
      <c r="L46" s="18"/>
      <c r="M46" s="2">
        <f t="shared" si="18"/>
        <v>-1295.1470588235293</v>
      </c>
      <c r="N46" s="18"/>
      <c r="O46" s="5">
        <v>0</v>
      </c>
      <c r="P46" s="18"/>
      <c r="Q46" s="5" t="e">
        <f t="shared" si="19"/>
        <v>#DIV/0!</v>
      </c>
    </row>
    <row r="47" spans="1:17" ht="15.75">
      <c r="A47" s="10"/>
      <c r="B47" s="1"/>
      <c r="C47" s="1"/>
      <c r="D47" s="1"/>
      <c r="E47" s="4"/>
      <c r="F47" s="18"/>
      <c r="G47" s="2">
        <f t="shared" si="15"/>
        <v>-231.48741418764305</v>
      </c>
      <c r="H47" s="18"/>
      <c r="I47" s="2">
        <f t="shared" si="16"/>
        <v>31012.929292929297</v>
      </c>
      <c r="J47" s="18"/>
      <c r="K47" s="2">
        <f t="shared" si="17"/>
        <v>-525.7211538461538</v>
      </c>
      <c r="L47" s="18"/>
      <c r="M47" s="2">
        <f t="shared" si="18"/>
        <v>-1295.1470588235293</v>
      </c>
      <c r="N47" s="18"/>
      <c r="O47" s="5">
        <v>0</v>
      </c>
      <c r="P47" s="18"/>
      <c r="Q47" s="5" t="e">
        <f t="shared" si="19"/>
        <v>#DIV/0!</v>
      </c>
    </row>
    <row r="48" spans="1:17" ht="15.75">
      <c r="A48" s="10"/>
      <c r="B48" s="1"/>
      <c r="C48" s="1"/>
      <c r="D48" s="1"/>
      <c r="E48" s="4"/>
      <c r="F48" s="18"/>
      <c r="G48" s="2">
        <f t="shared" si="15"/>
        <v>-231.48741418764305</v>
      </c>
      <c r="H48" s="18"/>
      <c r="I48" s="2">
        <f t="shared" si="16"/>
        <v>31012.929292929297</v>
      </c>
      <c r="J48" s="18"/>
      <c r="K48" s="2">
        <f t="shared" si="17"/>
        <v>-525.7211538461538</v>
      </c>
      <c r="L48" s="18"/>
      <c r="M48" s="2">
        <f t="shared" si="18"/>
        <v>-1295.1470588235293</v>
      </c>
      <c r="N48" s="18"/>
      <c r="O48" s="5">
        <v>0</v>
      </c>
      <c r="P48" s="18"/>
      <c r="Q48" s="5" t="e">
        <f t="shared" si="19"/>
        <v>#DIV/0!</v>
      </c>
    </row>
    <row r="49" spans="1:17" ht="15.75">
      <c r="A49" s="10"/>
      <c r="B49" s="1"/>
      <c r="C49" s="1"/>
      <c r="D49" s="1"/>
      <c r="E49" s="4"/>
      <c r="F49" s="18"/>
      <c r="G49" s="2">
        <f t="shared" si="15"/>
        <v>-231.48741418764305</v>
      </c>
      <c r="H49" s="18"/>
      <c r="I49" s="2">
        <f t="shared" si="16"/>
        <v>31012.929292929297</v>
      </c>
      <c r="J49" s="18"/>
      <c r="K49" s="2">
        <f t="shared" si="17"/>
        <v>-525.7211538461538</v>
      </c>
      <c r="L49" s="18"/>
      <c r="M49" s="2">
        <f t="shared" si="18"/>
        <v>-1295.1470588235293</v>
      </c>
      <c r="N49" s="18"/>
      <c r="O49" s="5">
        <v>0</v>
      </c>
      <c r="P49" s="18"/>
      <c r="Q49" s="5" t="e">
        <f t="shared" si="19"/>
        <v>#DIV/0!</v>
      </c>
    </row>
    <row r="50" spans="1:17" ht="15.75">
      <c r="A50" s="10"/>
      <c r="B50" s="1"/>
      <c r="C50" s="1"/>
      <c r="D50" s="1"/>
      <c r="E50" s="4"/>
      <c r="F50" s="18"/>
      <c r="G50" s="2">
        <f t="shared" si="15"/>
        <v>-231.48741418764305</v>
      </c>
      <c r="H50" s="18"/>
      <c r="I50" s="2">
        <f t="shared" si="16"/>
        <v>31012.929292929297</v>
      </c>
      <c r="J50" s="18"/>
      <c r="K50" s="2">
        <f t="shared" si="17"/>
        <v>-525.7211538461538</v>
      </c>
      <c r="L50" s="18"/>
      <c r="M50" s="2">
        <f t="shared" si="18"/>
        <v>-1295.1470588235293</v>
      </c>
      <c r="N50" s="18"/>
      <c r="O50" s="5">
        <v>0</v>
      </c>
      <c r="P50" s="18"/>
      <c r="Q50" s="5" t="e">
        <f t="shared" si="19"/>
        <v>#DIV/0!</v>
      </c>
    </row>
    <row r="51" spans="1:17" ht="15.75">
      <c r="A51" s="10"/>
      <c r="B51" s="1"/>
      <c r="C51" s="1"/>
      <c r="D51" s="1"/>
      <c r="E51" s="4"/>
      <c r="F51" s="18"/>
      <c r="G51" s="2">
        <f t="shared" si="15"/>
        <v>-231.48741418764305</v>
      </c>
      <c r="H51" s="18"/>
      <c r="I51" s="2">
        <f t="shared" si="16"/>
        <v>31012.929292929297</v>
      </c>
      <c r="J51" s="18"/>
      <c r="K51" s="2">
        <f t="shared" si="17"/>
        <v>-525.7211538461538</v>
      </c>
      <c r="L51" s="18"/>
      <c r="M51" s="2">
        <f t="shared" si="18"/>
        <v>-1295.1470588235293</v>
      </c>
      <c r="N51" s="18"/>
      <c r="O51" s="5">
        <v>0</v>
      </c>
      <c r="P51" s="18"/>
      <c r="Q51" s="5" t="e">
        <f t="shared" si="19"/>
        <v>#DIV/0!</v>
      </c>
    </row>
    <row r="52" spans="1:17" ht="15.75">
      <c r="A52" s="10"/>
      <c r="B52" s="2"/>
      <c r="C52" s="2"/>
      <c r="D52" s="2"/>
      <c r="E52" s="5"/>
      <c r="F52" s="12"/>
      <c r="G52" s="2">
        <f>((SQRT(F52)-2.0232)/0.00874)</f>
        <v>-231.48741418764305</v>
      </c>
      <c r="H52" s="12"/>
      <c r="I52" s="2">
        <f>(((50/(H52+0.24))-3.648)/0.0066)</f>
        <v>31012.929292929297</v>
      </c>
      <c r="J52" s="12"/>
      <c r="K52" s="2">
        <f>((SQRT(J52)-1.0935)/0.00208)</f>
        <v>-525.7211538461538</v>
      </c>
      <c r="L52" s="12"/>
      <c r="M52" s="2">
        <f>((SQRT(L52)-0.8807)/0.00068)</f>
        <v>-1295.1470588235293</v>
      </c>
      <c r="N52" s="12"/>
      <c r="O52" s="5">
        <v>0</v>
      </c>
      <c r="P52" s="12"/>
      <c r="Q52" s="5" t="e">
        <f>(((1000/P52)-2.0232)/0.00647)</f>
        <v>#DIV/0!</v>
      </c>
    </row>
    <row r="53" spans="1:17" ht="15.75">
      <c r="A53" s="10"/>
      <c r="B53" s="2"/>
      <c r="C53" s="2"/>
      <c r="D53" s="2"/>
      <c r="E53" s="5"/>
      <c r="F53" s="12"/>
      <c r="G53" s="2">
        <f>((SQRT(F53)-2.0232)/0.00874)</f>
        <v>-231.48741418764305</v>
      </c>
      <c r="H53" s="12"/>
      <c r="I53" s="2">
        <f>(((50/(H53+0.24))-3.648)/0.0066)</f>
        <v>31012.929292929297</v>
      </c>
      <c r="J53" s="12"/>
      <c r="K53" s="2">
        <f>((SQRT(J53)-1.0935)/0.00208)</f>
        <v>-525.7211538461538</v>
      </c>
      <c r="L53" s="12"/>
      <c r="M53" s="2">
        <f>((SQRT(L53)-0.8807)/0.00068)</f>
        <v>-1295.1470588235293</v>
      </c>
      <c r="N53" s="12"/>
      <c r="O53" s="5">
        <v>0</v>
      </c>
      <c r="P53" s="12"/>
      <c r="Q53" s="5" t="e">
        <f>(((1000/P53)-2.0232)/0.00647)</f>
        <v>#DIV/0!</v>
      </c>
    </row>
    <row r="54" spans="1:17" ht="15.75">
      <c r="A54" s="17"/>
      <c r="B54" s="2"/>
      <c r="C54" s="2"/>
      <c r="D54" s="2"/>
      <c r="E54" s="5"/>
      <c r="F54" s="12"/>
      <c r="G54" s="2">
        <f>((SQRT(F54)-2.0232)/0.00874)</f>
        <v>-231.48741418764305</v>
      </c>
      <c r="H54" s="12"/>
      <c r="I54" s="2">
        <f>(((50/(H54+0.24))-3.648)/0.0066)</f>
        <v>31012.929292929297</v>
      </c>
      <c r="J54" s="12"/>
      <c r="K54" s="2">
        <f>((SQRT(J54)-1.0935)/0.00208)</f>
        <v>-525.7211538461538</v>
      </c>
      <c r="L54" s="12"/>
      <c r="M54" s="2">
        <f>((SQRT(L54)-0.8807)/0.00068)</f>
        <v>-1295.1470588235293</v>
      </c>
      <c r="N54" s="12"/>
      <c r="O54" s="5">
        <v>0</v>
      </c>
      <c r="P54" s="12"/>
      <c r="Q54" s="5" t="e">
        <f>(((1000/P54)-2.0232)/0.00647)</f>
        <v>#DIV/0!</v>
      </c>
    </row>
    <row r="55" spans="1:17" ht="15.75">
      <c r="A55" s="10" t="e">
        <f>RANK(E55,E4:E200,0)</f>
        <v>#DIV/0!</v>
      </c>
      <c r="B55" s="6"/>
      <c r="C55" s="6"/>
      <c r="D55" s="6"/>
      <c r="E55" s="5" t="e">
        <f>SUM(G55:Q55)</f>
        <v>#DIV/0!</v>
      </c>
      <c r="F55" s="11"/>
      <c r="G55" s="2">
        <f>SUM(G43:G54)-MIN(G43:G54)</f>
        <v>-2546.3615560640737</v>
      </c>
      <c r="H55" s="11"/>
      <c r="I55" s="2">
        <f>SUM(I43:I54)-MIN(I43:I54)</f>
        <v>341142.22222222225</v>
      </c>
      <c r="J55" s="11"/>
      <c r="K55" s="2">
        <f>SUM(K43:K54)-MIN(K43:K54)</f>
        <v>-5782.932692307693</v>
      </c>
      <c r="L55" s="11"/>
      <c r="M55" s="2">
        <f>SUM(M43:M54)-MIN(M43:M54)</f>
        <v>-14246.617647058825</v>
      </c>
      <c r="N55" s="11"/>
      <c r="O55" s="2">
        <f>SUM(O43:O53)-MIN(O43:O53)</f>
        <v>502839.595959596</v>
      </c>
      <c r="P55" s="12"/>
      <c r="Q55" s="2" t="e">
        <f>SUM(Q43:Q54)-MIN(Q43:Q54)</f>
        <v>#DIV/0!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dcterms:created xsi:type="dcterms:W3CDTF">2011-04-22T18:02:58Z</dcterms:created>
  <dcterms:modified xsi:type="dcterms:W3CDTF">2011-05-17T11:08:18Z</dcterms:modified>
  <cp:category/>
  <cp:version/>
  <cp:contentType/>
  <cp:contentStatus/>
</cp:coreProperties>
</file>