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1760" activeTab="0"/>
  </bookViews>
  <sheets>
    <sheet name="WK II Jungen" sheetId="1" r:id="rId1"/>
    <sheet name="WK III Jungen" sheetId="2" r:id="rId2"/>
    <sheet name="WK IV Jungen" sheetId="3" r:id="rId3"/>
    <sheet name="WK II Mädchen" sheetId="4" r:id="rId4"/>
    <sheet name="WK III Mädchen" sheetId="5" r:id="rId5"/>
    <sheet name="WK IV Mädchen" sheetId="6" r:id="rId6"/>
  </sheets>
  <definedNames/>
  <calcPr fullCalcOnLoad="1"/>
</workbook>
</file>

<file path=xl/sharedStrings.xml><?xml version="1.0" encoding="utf-8"?>
<sst xmlns="http://schemas.openxmlformats.org/spreadsheetml/2006/main" count="256" uniqueCount="32">
  <si>
    <t>Schule</t>
  </si>
  <si>
    <t>MS Scheibenberg</t>
  </si>
  <si>
    <t>MS Adam Ries</t>
  </si>
  <si>
    <t>MS Pestalozzi</t>
  </si>
  <si>
    <t>MS   Sehmatal</t>
  </si>
  <si>
    <t>LKG "St Annen"</t>
  </si>
  <si>
    <t>MS Ehrenfriedersdorf</t>
  </si>
  <si>
    <t>Sportgymnasium O`thal</t>
  </si>
  <si>
    <t>MS Westerzgebirge</t>
  </si>
  <si>
    <t>Kugel</t>
  </si>
  <si>
    <t>100m</t>
  </si>
  <si>
    <t>Weit</t>
  </si>
  <si>
    <t>Hoch</t>
  </si>
  <si>
    <t>Speer</t>
  </si>
  <si>
    <t>4x100m</t>
  </si>
  <si>
    <t>1000m</t>
  </si>
  <si>
    <t xml:space="preserve"> WK II  Jungen</t>
  </si>
  <si>
    <t>Gesamtwertung</t>
  </si>
  <si>
    <t xml:space="preserve"> WK III  Jungen</t>
  </si>
  <si>
    <t>75m</t>
  </si>
  <si>
    <t>Ball</t>
  </si>
  <si>
    <t>4x75m</t>
  </si>
  <si>
    <t xml:space="preserve">    WK IV Jungen</t>
  </si>
  <si>
    <t>50 m</t>
  </si>
  <si>
    <t>4x50 m</t>
  </si>
  <si>
    <t>1000 m</t>
  </si>
  <si>
    <t>Platz</t>
  </si>
  <si>
    <t xml:space="preserve"> WK II  Mädchen</t>
  </si>
  <si>
    <t>800 m</t>
  </si>
  <si>
    <t xml:space="preserve"> WK III  Mädchen</t>
  </si>
  <si>
    <t xml:space="preserve">    WK IV Mädchen</t>
  </si>
  <si>
    <t>Ball 80g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</si>
</sst>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i/>
      <u val="single"/>
      <sz val="16"/>
      <color indexed="8"/>
      <name val="Arial"/>
      <family val="2"/>
    </font>
    <font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i/>
      <u val="single"/>
      <sz val="16"/>
      <color theme="1"/>
      <name val="Arial"/>
      <family val="2"/>
    </font>
    <font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9">
    <xf numFmtId="0" fontId="0" fillId="0" borderId="0" xfId="0" applyFont="1" applyAlignment="1">
      <alignment/>
    </xf>
    <xf numFmtId="2" fontId="3" fillId="33" borderId="10" xfId="51" applyNumberFormat="1" applyFont="1" applyFill="1" applyBorder="1" applyAlignment="1">
      <alignment horizontal="center"/>
      <protection/>
    </xf>
    <xf numFmtId="2" fontId="4" fillId="0" borderId="10" xfId="51" applyNumberFormat="1" applyFont="1" applyBorder="1" applyAlignment="1">
      <alignment horizontal="center"/>
      <protection/>
    </xf>
    <xf numFmtId="2" fontId="4" fillId="33" borderId="10" xfId="51" applyNumberFormat="1" applyFont="1" applyFill="1" applyBorder="1" applyAlignment="1">
      <alignment horizontal="center"/>
      <protection/>
    </xf>
    <xf numFmtId="2" fontId="42" fillId="0" borderId="10" xfId="0" applyNumberFormat="1" applyFont="1" applyBorder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2" fontId="3" fillId="0" borderId="10" xfId="51" applyNumberFormat="1" applyFont="1" applyBorder="1" applyAlignment="1">
      <alignment horizontal="center"/>
      <protection/>
    </xf>
    <xf numFmtId="2" fontId="3" fillId="33" borderId="11" xfId="51" applyNumberFormat="1" applyFont="1" applyFill="1" applyBorder="1" applyAlignment="1">
      <alignment horizontal="center"/>
      <protection/>
    </xf>
    <xf numFmtId="2" fontId="4" fillId="0" borderId="11" xfId="51" applyNumberFormat="1" applyFont="1" applyBorder="1" applyAlignment="1">
      <alignment horizontal="center"/>
      <protection/>
    </xf>
    <xf numFmtId="2" fontId="3" fillId="0" borderId="11" xfId="51" applyNumberFormat="1" applyFont="1" applyBorder="1" applyAlignment="1">
      <alignment horizontal="center"/>
      <protection/>
    </xf>
    <xf numFmtId="1" fontId="42" fillId="0" borderId="10" xfId="0" applyNumberFormat="1" applyFont="1" applyBorder="1" applyAlignment="1">
      <alignment horizontal="center"/>
    </xf>
    <xf numFmtId="2" fontId="4" fillId="34" borderId="10" xfId="51" applyNumberFormat="1" applyFont="1" applyFill="1" applyBorder="1" applyAlignment="1">
      <alignment horizontal="center"/>
      <protection/>
    </xf>
    <xf numFmtId="2" fontId="43" fillId="34" borderId="10" xfId="0" applyNumberFormat="1" applyFont="1" applyFill="1" applyBorder="1" applyAlignment="1">
      <alignment horizontal="center"/>
    </xf>
    <xf numFmtId="2" fontId="43" fillId="35" borderId="10" xfId="0" applyNumberFormat="1" applyFont="1" applyFill="1" applyBorder="1" applyAlignment="1">
      <alignment horizontal="center"/>
    </xf>
    <xf numFmtId="1" fontId="44" fillId="0" borderId="0" xfId="0" applyNumberFormat="1" applyFont="1" applyBorder="1" applyAlignment="1">
      <alignment horizontal="center"/>
    </xf>
    <xf numFmtId="2" fontId="45" fillId="0" borderId="0" xfId="0" applyNumberFormat="1" applyFont="1" applyAlignment="1">
      <alignment horizontal="center"/>
    </xf>
    <xf numFmtId="2" fontId="46" fillId="0" borderId="0" xfId="0" applyNumberFormat="1" applyFont="1" applyAlignment="1">
      <alignment horizontal="center"/>
    </xf>
    <xf numFmtId="1" fontId="44" fillId="0" borderId="0" xfId="0" applyNumberFormat="1" applyFont="1" applyAlignment="1">
      <alignment horizontal="center"/>
    </xf>
    <xf numFmtId="1" fontId="42" fillId="35" borderId="10" xfId="0" applyNumberFormat="1" applyFont="1" applyFill="1" applyBorder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35"/>
  <sheetViews>
    <sheetView tabSelected="1" zoomScalePageLayoutView="0" workbookViewId="0" topLeftCell="A1">
      <selection activeCell="S15" sqref="S15"/>
    </sheetView>
  </sheetViews>
  <sheetFormatPr defaultColWidth="11.421875" defaultRowHeight="15"/>
  <cols>
    <col min="1" max="1" width="6.7109375" style="0" bestFit="1" customWidth="1"/>
    <col min="2" max="2" width="27.421875" style="0" bestFit="1" customWidth="1"/>
    <col min="3" max="3" width="18.7109375" style="0" bestFit="1" customWidth="1"/>
    <col min="4" max="4" width="7.7109375" style="0" bestFit="1" customWidth="1"/>
    <col min="5" max="5" width="8.28125" style="0" bestFit="1" customWidth="1"/>
    <col min="6" max="6" width="7.140625" style="0" bestFit="1" customWidth="1"/>
    <col min="7" max="7" width="9.57421875" style="0" bestFit="1" customWidth="1"/>
    <col min="8" max="8" width="6.00390625" style="0" bestFit="1" customWidth="1"/>
    <col min="9" max="9" width="8.28125" style="0" bestFit="1" customWidth="1"/>
    <col min="10" max="10" width="7.140625" style="0" bestFit="1" customWidth="1"/>
    <col min="11" max="11" width="8.28125" style="0" bestFit="1" customWidth="1"/>
    <col min="12" max="12" width="7.7109375" style="0" bestFit="1" customWidth="1"/>
    <col min="13" max="13" width="8.28125" style="0" bestFit="1" customWidth="1"/>
    <col min="14" max="14" width="9.7109375" style="0" bestFit="1" customWidth="1"/>
    <col min="15" max="15" width="8.28125" style="0" bestFit="1" customWidth="1"/>
    <col min="16" max="16" width="8.421875" style="0" bestFit="1" customWidth="1"/>
    <col min="17" max="17" width="8.28125" style="0" bestFit="1" customWidth="1"/>
  </cols>
  <sheetData>
    <row r="1" spans="1:17" ht="20.25">
      <c r="A1" s="17"/>
      <c r="B1" s="15" t="s">
        <v>16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0.25">
      <c r="A2" s="17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>
      <c r="A3" s="10" t="s">
        <v>26</v>
      </c>
      <c r="B3" s="1" t="s">
        <v>0</v>
      </c>
      <c r="C3" s="4" t="s">
        <v>17</v>
      </c>
      <c r="D3" s="1" t="s">
        <v>9</v>
      </c>
      <c r="E3" s="1"/>
      <c r="F3" s="1" t="s">
        <v>10</v>
      </c>
      <c r="G3" s="1"/>
      <c r="H3" s="1" t="s">
        <v>11</v>
      </c>
      <c r="I3" s="1"/>
      <c r="J3" s="1" t="s">
        <v>12</v>
      </c>
      <c r="K3" s="1"/>
      <c r="L3" s="1" t="s">
        <v>13</v>
      </c>
      <c r="M3" s="1"/>
      <c r="N3" s="1" t="s">
        <v>14</v>
      </c>
      <c r="O3" s="1"/>
      <c r="P3" s="1" t="s">
        <v>15</v>
      </c>
      <c r="Q3" s="5"/>
    </row>
    <row r="4" spans="1:17" ht="15.75">
      <c r="A4" s="10"/>
      <c r="B4" s="2" t="s">
        <v>1</v>
      </c>
      <c r="C4" s="5"/>
      <c r="D4" s="11">
        <v>7.8</v>
      </c>
      <c r="E4" s="2">
        <f>((SQRT(D4)-1.425)/0.0037)</f>
        <v>369.6886510145373</v>
      </c>
      <c r="F4" s="11">
        <v>12.4</v>
      </c>
      <c r="G4" s="2">
        <f>(((100/(F4+0.24))-4.341)/0.00676)</f>
        <v>528.1645569620252</v>
      </c>
      <c r="H4" s="11">
        <v>4.1</v>
      </c>
      <c r="I4" s="2">
        <f>((SQRT(H4)-1.15028)/0.00219)</f>
        <v>399.34505622450155</v>
      </c>
      <c r="J4" s="11">
        <v>1.4</v>
      </c>
      <c r="K4" s="2">
        <f>((SQRT(J4)-0.841)/0.0008)</f>
        <v>427.769945774904</v>
      </c>
      <c r="L4" s="11">
        <v>23</v>
      </c>
      <c r="M4" s="3">
        <f>(((SQRT(L4)-0.35)/0.01052))</f>
        <v>422.60755925025853</v>
      </c>
      <c r="N4" s="12">
        <v>52.1</v>
      </c>
      <c r="O4" s="5">
        <f>(((400/(N4+0.14))-4.341)/0.00338)</f>
        <v>981.0555741819729</v>
      </c>
      <c r="P4" s="12">
        <v>205</v>
      </c>
      <c r="Q4" s="5">
        <f>(((1000/P4)-2.158)/0.006)</f>
        <v>453.3414634146341</v>
      </c>
    </row>
    <row r="5" spans="1:17" ht="15.75">
      <c r="A5" s="10"/>
      <c r="B5" s="2" t="s">
        <v>1</v>
      </c>
      <c r="C5" s="5"/>
      <c r="D5" s="11">
        <v>9.12</v>
      </c>
      <c r="E5" s="2">
        <f>((SQRT(D5)-1.425)/0.0037)</f>
        <v>431.0631821914323</v>
      </c>
      <c r="F5" s="11">
        <v>12.4</v>
      </c>
      <c r="G5" s="2">
        <f>(((100/(F5+0.24))-4.341)/0.00676)</f>
        <v>528.1645569620252</v>
      </c>
      <c r="H5" s="11">
        <v>4.1</v>
      </c>
      <c r="I5" s="2">
        <f>((SQRT(H5)-1.15028)/0.00219)</f>
        <v>399.34505622450155</v>
      </c>
      <c r="J5" s="11">
        <v>1.4</v>
      </c>
      <c r="K5" s="2">
        <f>((SQRT(J5)-0.841)/0.0008)</f>
        <v>427.769945774904</v>
      </c>
      <c r="L5" s="11">
        <v>23</v>
      </c>
      <c r="M5" s="3">
        <f>(((SQRT(L5)-0.35)/0.01052))</f>
        <v>422.60755925025853</v>
      </c>
      <c r="N5" s="12">
        <v>53.4</v>
      </c>
      <c r="O5" s="5">
        <f>(((400/(N5+0.14))-4.341)/0.00338)</f>
        <v>926.0502019172745</v>
      </c>
      <c r="P5" s="12">
        <v>205</v>
      </c>
      <c r="Q5" s="5">
        <f>(((1000/P5)-2.158)/0.006)</f>
        <v>453.3414634146341</v>
      </c>
    </row>
    <row r="6" spans="1:17" ht="15.75">
      <c r="A6" s="10"/>
      <c r="B6" s="2" t="s">
        <v>1</v>
      </c>
      <c r="C6" s="5"/>
      <c r="D6" s="11">
        <v>7.8</v>
      </c>
      <c r="E6" s="2">
        <f>((SQRT(D6)-1.425)/0.0037)</f>
        <v>369.6886510145373</v>
      </c>
      <c r="F6" s="11">
        <v>12.4</v>
      </c>
      <c r="G6" s="2">
        <f>(((100/(F6+0.24))-4.341)/0.00676)</f>
        <v>528.1645569620252</v>
      </c>
      <c r="H6" s="11">
        <v>4.1</v>
      </c>
      <c r="I6" s="2">
        <f>((SQRT(H6)-1.15028)/0.00219)</f>
        <v>399.34505622450155</v>
      </c>
      <c r="J6" s="11">
        <v>1.4</v>
      </c>
      <c r="K6" s="2">
        <f>((SQRT(J6)-0.841)/0.0008)</f>
        <v>427.769945774904</v>
      </c>
      <c r="L6" s="11">
        <v>23</v>
      </c>
      <c r="M6" s="3">
        <f>(((SQRT(L6)-0.35)/0.01052))</f>
        <v>422.60755925025853</v>
      </c>
      <c r="N6" s="12"/>
      <c r="O6" s="5">
        <v>0</v>
      </c>
      <c r="P6" s="12">
        <v>205</v>
      </c>
      <c r="Q6" s="5">
        <f>(((1000/P6)-2.158)/0.006)</f>
        <v>453.3414634146341</v>
      </c>
    </row>
    <row r="7" spans="1:17" ht="15.75">
      <c r="A7" s="10">
        <f>RANK(C7,C4:C101,0)</f>
        <v>2</v>
      </c>
      <c r="B7" s="6" t="s">
        <v>1</v>
      </c>
      <c r="C7" s="5">
        <f>SUM(E7:Q7)</f>
        <v>6244.26457064059</v>
      </c>
      <c r="D7" s="11"/>
      <c r="E7" s="2">
        <f>SUM(E4:E6)-MIN(E4:E6)</f>
        <v>800.7518332059697</v>
      </c>
      <c r="F7" s="11"/>
      <c r="G7" s="2">
        <f>SUM(G4:G6)-MIN(G4:G6)</f>
        <v>1056.3291139240505</v>
      </c>
      <c r="H7" s="11"/>
      <c r="I7" s="2">
        <f>SUM(I4:I6)-MIN(I4:I6)</f>
        <v>798.690112449003</v>
      </c>
      <c r="J7" s="11"/>
      <c r="K7" s="2">
        <f>SUM(K4:K6)-MIN(K4:K6)</f>
        <v>855.5398915498079</v>
      </c>
      <c r="L7" s="11"/>
      <c r="M7" s="2">
        <f>SUM(M4:M6)-MIN(M4:M6)</f>
        <v>845.2151185005172</v>
      </c>
      <c r="N7" s="12"/>
      <c r="O7" s="2">
        <f>SUM(O4:O5)-MIN(O4:O5)</f>
        <v>981.055574181973</v>
      </c>
      <c r="P7" s="12"/>
      <c r="Q7" s="2">
        <f>SUM(Q4:Q6)-MIN(Q4:Q6)</f>
        <v>906.6829268292684</v>
      </c>
    </row>
    <row r="8" spans="1:17" ht="15.75">
      <c r="A8" s="10"/>
      <c r="B8" s="2" t="s">
        <v>2</v>
      </c>
      <c r="C8" s="5"/>
      <c r="D8" s="11">
        <v>7.8</v>
      </c>
      <c r="E8" s="2">
        <f>((SQRT(D8)-1.425)/0.0037)</f>
        <v>369.6886510145373</v>
      </c>
      <c r="F8" s="11">
        <v>12.4</v>
      </c>
      <c r="G8" s="2">
        <f>(((100/(F8+0.24))-4.341)/0.00676)</f>
        <v>528.1645569620252</v>
      </c>
      <c r="H8" s="11">
        <v>4.1</v>
      </c>
      <c r="I8" s="2">
        <f>((SQRT(H8)-1.15028)/0.00219)</f>
        <v>399.34505622450155</v>
      </c>
      <c r="J8" s="11">
        <v>1.4</v>
      </c>
      <c r="K8" s="2">
        <f>((SQRT(J8)-0.841)/0.0008)</f>
        <v>427.769945774904</v>
      </c>
      <c r="L8" s="11">
        <v>23</v>
      </c>
      <c r="M8" s="3">
        <f>(((SQRT(L8)-0.35)/0.01052))</f>
        <v>422.60755925025853</v>
      </c>
      <c r="N8" s="12">
        <v>52.1</v>
      </c>
      <c r="O8" s="5">
        <f>(((400/(N8+0.14))-4.341)/0.00338)</f>
        <v>981.0555741819729</v>
      </c>
      <c r="P8" s="12">
        <v>205</v>
      </c>
      <c r="Q8" s="5">
        <f>(((1000/P8)-2.158)/0.006)</f>
        <v>453.3414634146341</v>
      </c>
    </row>
    <row r="9" spans="1:17" ht="15.75">
      <c r="A9" s="10"/>
      <c r="B9" s="2" t="s">
        <v>2</v>
      </c>
      <c r="C9" s="5"/>
      <c r="D9" s="11">
        <v>7.89</v>
      </c>
      <c r="E9" s="2">
        <f>((SQRT(D9)-1.425)/0.0037)</f>
        <v>374.03091379395346</v>
      </c>
      <c r="F9" s="11">
        <v>12.4</v>
      </c>
      <c r="G9" s="2">
        <f>(((100/(F9+0.24))-4.341)/0.00676)</f>
        <v>528.1645569620252</v>
      </c>
      <c r="H9" s="11">
        <v>4.1</v>
      </c>
      <c r="I9" s="2">
        <f>((SQRT(H9)-1.15028)/0.00219)</f>
        <v>399.34505622450155</v>
      </c>
      <c r="J9" s="11">
        <v>1.4</v>
      </c>
      <c r="K9" s="2">
        <f>((SQRT(J9)-0.841)/0.0008)</f>
        <v>427.769945774904</v>
      </c>
      <c r="L9" s="11">
        <v>23</v>
      </c>
      <c r="M9" s="3">
        <f>(((SQRT(L9)-0.35)/0.01052))</f>
        <v>422.60755925025853</v>
      </c>
      <c r="N9" s="12">
        <v>52.1</v>
      </c>
      <c r="O9" s="5">
        <f>(((400/(N9+0.14))-4.341)/0.00338)</f>
        <v>981.0555741819729</v>
      </c>
      <c r="P9" s="12">
        <v>205</v>
      </c>
      <c r="Q9" s="5">
        <f>(((1000/P9)-2.158)/0.006)</f>
        <v>453.3414634146341</v>
      </c>
    </row>
    <row r="10" spans="1:17" ht="15.75">
      <c r="A10" s="10"/>
      <c r="B10" s="2" t="s">
        <v>2</v>
      </c>
      <c r="C10" s="5"/>
      <c r="D10" s="11">
        <v>7.8</v>
      </c>
      <c r="E10" s="2">
        <f>((SQRT(D10)-1.425)/0.0037)</f>
        <v>369.6886510145373</v>
      </c>
      <c r="F10" s="11">
        <v>12.4</v>
      </c>
      <c r="G10" s="2">
        <f>(((100/(F10+0.24))-4.341)/0.00676)</f>
        <v>528.1645569620252</v>
      </c>
      <c r="H10" s="11">
        <v>4.1</v>
      </c>
      <c r="I10" s="2">
        <f>((SQRT(H10)-1.15028)/0.00219)</f>
        <v>399.34505622450155</v>
      </c>
      <c r="J10" s="11">
        <v>1.4</v>
      </c>
      <c r="K10" s="2">
        <f>((SQRT(J10)-0.841)/0.0008)</f>
        <v>427.769945774904</v>
      </c>
      <c r="L10" s="11">
        <v>23</v>
      </c>
      <c r="M10" s="3">
        <f>(((SQRT(L10)-0.35)/0.01052))</f>
        <v>422.60755925025853</v>
      </c>
      <c r="N10" s="12"/>
      <c r="O10" s="5">
        <v>0</v>
      </c>
      <c r="P10" s="12">
        <v>205</v>
      </c>
      <c r="Q10" s="5">
        <f>(((1000/P10)-2.158)/0.006)</f>
        <v>453.3414634146341</v>
      </c>
    </row>
    <row r="11" spans="1:17" ht="15.75">
      <c r="A11" s="10">
        <f>RANK(C11,C4:C35,0)</f>
        <v>7</v>
      </c>
      <c r="B11" s="6" t="s">
        <v>2</v>
      </c>
      <c r="C11" s="5">
        <f>SUM(E11:Q11)</f>
        <v>6187.23230224311</v>
      </c>
      <c r="D11" s="11"/>
      <c r="E11" s="2">
        <f>SUM(E8:E10)-MIN(E8:E10)</f>
        <v>743.7195648084908</v>
      </c>
      <c r="F11" s="11"/>
      <c r="G11" s="2">
        <f>SUM(G8:G10)-MIN(G8:G10)</f>
        <v>1056.3291139240505</v>
      </c>
      <c r="H11" s="11"/>
      <c r="I11" s="2">
        <f>SUM(I8:I10)-MIN(I8:I10)</f>
        <v>798.690112449003</v>
      </c>
      <c r="J11" s="11"/>
      <c r="K11" s="2">
        <f>SUM(K8:K10)-MIN(K8:K10)</f>
        <v>855.5398915498079</v>
      </c>
      <c r="L11" s="11"/>
      <c r="M11" s="2">
        <f>SUM(M8:M10)-MIN(M8:M10)</f>
        <v>845.2151185005172</v>
      </c>
      <c r="N11" s="12"/>
      <c r="O11" s="2">
        <f>SUM(O8:O9)-MIN(O8:O9)</f>
        <v>981.0555741819729</v>
      </c>
      <c r="P11" s="12"/>
      <c r="Q11" s="2">
        <f>SUM(Q8:Q10)-MIN(Q8:Q10)</f>
        <v>906.6829268292684</v>
      </c>
    </row>
    <row r="12" spans="1:17" ht="15.75">
      <c r="A12" s="10"/>
      <c r="B12" s="2" t="s">
        <v>3</v>
      </c>
      <c r="C12" s="5"/>
      <c r="D12" s="11">
        <v>7.8</v>
      </c>
      <c r="E12" s="2">
        <f>((SQRT(D12)-1.425)/0.0037)</f>
        <v>369.6886510145373</v>
      </c>
      <c r="F12" s="11">
        <v>12.4</v>
      </c>
      <c r="G12" s="2">
        <f>(((100/(F12+0.24))-4.341)/0.00676)</f>
        <v>528.1645569620252</v>
      </c>
      <c r="H12" s="11">
        <v>4.1</v>
      </c>
      <c r="I12" s="2">
        <f>((SQRT(H12)-1.15028)/0.00219)</f>
        <v>399.34505622450155</v>
      </c>
      <c r="J12" s="11">
        <v>1.4</v>
      </c>
      <c r="K12" s="2">
        <f>((SQRT(J12)-0.841)/0.0008)</f>
        <v>427.769945774904</v>
      </c>
      <c r="L12" s="11">
        <v>23</v>
      </c>
      <c r="M12" s="3">
        <f>(((SQRT(L12)-0.35)/0.01052))</f>
        <v>422.60755925025853</v>
      </c>
      <c r="N12" s="12">
        <v>52.1</v>
      </c>
      <c r="O12" s="5">
        <f>(((400/(N12+0.14))-4.341)/0.00338)</f>
        <v>981.0555741819729</v>
      </c>
      <c r="P12" s="12">
        <v>205</v>
      </c>
      <c r="Q12" s="5">
        <f>(((1000/P12)-2.158)/0.006)</f>
        <v>453.3414634146341</v>
      </c>
    </row>
    <row r="13" spans="1:17" ht="15.75">
      <c r="A13" s="10"/>
      <c r="B13" s="2" t="s">
        <v>3</v>
      </c>
      <c r="C13" s="5"/>
      <c r="D13" s="11">
        <v>8.1</v>
      </c>
      <c r="E13" s="2">
        <f>((SQRT(D13)-1.425)/0.0037)</f>
        <v>384.06753895987606</v>
      </c>
      <c r="F13" s="11">
        <v>12.4</v>
      </c>
      <c r="G13" s="2">
        <f>(((100/(F13+0.24))-4.341)/0.00676)</f>
        <v>528.1645569620252</v>
      </c>
      <c r="H13" s="11">
        <v>4.1</v>
      </c>
      <c r="I13" s="2">
        <f>((SQRT(H13)-1.15028)/0.00219)</f>
        <v>399.34505622450155</v>
      </c>
      <c r="J13" s="11">
        <v>1.4</v>
      </c>
      <c r="K13" s="2">
        <f>((SQRT(J13)-0.841)/0.0008)</f>
        <v>427.769945774904</v>
      </c>
      <c r="L13" s="11">
        <v>23</v>
      </c>
      <c r="M13" s="3">
        <f>(((SQRT(L13)-0.35)/0.01052))</f>
        <v>422.60755925025853</v>
      </c>
      <c r="N13" s="12">
        <v>52.1</v>
      </c>
      <c r="O13" s="5">
        <f>(((400/(N13+0.14))-4.341)/0.00338)</f>
        <v>981.0555741819729</v>
      </c>
      <c r="P13" s="12">
        <v>205</v>
      </c>
      <c r="Q13" s="5">
        <f>(((1000/P13)-2.158)/0.006)</f>
        <v>453.3414634146341</v>
      </c>
    </row>
    <row r="14" spans="1:17" ht="15.75">
      <c r="A14" s="10"/>
      <c r="B14" s="2" t="s">
        <v>3</v>
      </c>
      <c r="C14" s="5"/>
      <c r="D14" s="11">
        <v>7.8</v>
      </c>
      <c r="E14" s="2">
        <f>((SQRT(D14)-1.425)/0.0037)</f>
        <v>369.6886510145373</v>
      </c>
      <c r="F14" s="11">
        <v>12.4</v>
      </c>
      <c r="G14" s="2">
        <f>(((100/(F14+0.24))-4.341)/0.00676)</f>
        <v>528.1645569620252</v>
      </c>
      <c r="H14" s="11">
        <v>4.1</v>
      </c>
      <c r="I14" s="2">
        <f>((SQRT(H14)-1.15028)/0.00219)</f>
        <v>399.34505622450155</v>
      </c>
      <c r="J14" s="11">
        <v>1.4</v>
      </c>
      <c r="K14" s="2">
        <f>((SQRT(J14)-0.841)/0.0008)</f>
        <v>427.769945774904</v>
      </c>
      <c r="L14" s="11">
        <v>23</v>
      </c>
      <c r="M14" s="3">
        <f>(((SQRT(L14)-0.35)/0.01052))</f>
        <v>422.60755925025853</v>
      </c>
      <c r="N14" s="12"/>
      <c r="O14" s="5">
        <v>0</v>
      </c>
      <c r="P14" s="12">
        <v>205</v>
      </c>
      <c r="Q14" s="5">
        <f>(((1000/P14)-2.158)/0.006)</f>
        <v>453.3414634146341</v>
      </c>
    </row>
    <row r="15" spans="1:17" ht="15.75">
      <c r="A15" s="10">
        <f>RANK(C15,C4:C35,0)</f>
        <v>6</v>
      </c>
      <c r="B15" s="6" t="s">
        <v>3</v>
      </c>
      <c r="C15" s="5">
        <f>SUM(E15:Q15)</f>
        <v>6197.268927409033</v>
      </c>
      <c r="D15" s="11"/>
      <c r="E15" s="2">
        <f>SUM(E12:E14)-MIN(E12:E14)</f>
        <v>753.7561899744132</v>
      </c>
      <c r="F15" s="11"/>
      <c r="G15" s="2">
        <f>SUM(G12:G14)-MIN(G12:G14)</f>
        <v>1056.3291139240505</v>
      </c>
      <c r="H15" s="11"/>
      <c r="I15" s="2">
        <f>SUM(I12:I14)-MIN(I12:I14)</f>
        <v>798.690112449003</v>
      </c>
      <c r="J15" s="11"/>
      <c r="K15" s="2">
        <f>SUM(K12:K14)-MIN(K12:K14)</f>
        <v>855.5398915498079</v>
      </c>
      <c r="L15" s="11"/>
      <c r="M15" s="2">
        <f>SUM(M12:M14)-MIN(M12:M14)</f>
        <v>845.2151185005172</v>
      </c>
      <c r="N15" s="12"/>
      <c r="O15" s="2">
        <f>SUM(O12:O13)-MIN(O12:O13)</f>
        <v>981.0555741819729</v>
      </c>
      <c r="P15" s="12"/>
      <c r="Q15" s="2">
        <f>SUM(Q12:Q14)-MIN(Q12:Q14)</f>
        <v>906.6829268292684</v>
      </c>
    </row>
    <row r="16" spans="1:17" ht="15.75">
      <c r="A16" s="10"/>
      <c r="B16" s="2" t="s">
        <v>4</v>
      </c>
      <c r="C16" s="5"/>
      <c r="D16" s="11">
        <v>7.8</v>
      </c>
      <c r="E16" s="2">
        <f>((SQRT(D16)-1.425)/0.0037)</f>
        <v>369.6886510145373</v>
      </c>
      <c r="F16" s="11">
        <v>12.4</v>
      </c>
      <c r="G16" s="2">
        <f>(((100/(F16+0.24))-4.341)/0.00676)</f>
        <v>528.1645569620252</v>
      </c>
      <c r="H16" s="11">
        <v>4.1</v>
      </c>
      <c r="I16" s="2">
        <f>((SQRT(H16)-1.15028)/0.00219)</f>
        <v>399.34505622450155</v>
      </c>
      <c r="J16" s="11">
        <v>1.4</v>
      </c>
      <c r="K16" s="2">
        <f>((SQRT(J16)-0.841)/0.0008)</f>
        <v>427.769945774904</v>
      </c>
      <c r="L16" s="11">
        <v>23</v>
      </c>
      <c r="M16" s="3">
        <f>(((SQRT(L16)-0.35)/0.01052))</f>
        <v>422.60755925025853</v>
      </c>
      <c r="N16" s="12">
        <v>52.1</v>
      </c>
      <c r="O16" s="5">
        <f>(((400/(N16+0.14))-4.341)/0.00338)</f>
        <v>981.0555741819729</v>
      </c>
      <c r="P16" s="12">
        <v>205</v>
      </c>
      <c r="Q16" s="5">
        <f>(((1000/P16)-2.158)/0.006)</f>
        <v>453.3414634146341</v>
      </c>
    </row>
    <row r="17" spans="1:17" ht="15.75">
      <c r="A17" s="10"/>
      <c r="B17" s="2" t="s">
        <v>4</v>
      </c>
      <c r="C17" s="5"/>
      <c r="D17" s="11">
        <v>7.23</v>
      </c>
      <c r="E17" s="2">
        <f>((SQRT(D17)-1.425)/0.0037)</f>
        <v>341.58538701344605</v>
      </c>
      <c r="F17" s="11">
        <v>12.4</v>
      </c>
      <c r="G17" s="2">
        <f>(((100/(F17+0.24))-4.341)/0.00676)</f>
        <v>528.1645569620252</v>
      </c>
      <c r="H17" s="11">
        <v>4.1</v>
      </c>
      <c r="I17" s="2">
        <f>((SQRT(H17)-1.15028)/0.00219)</f>
        <v>399.34505622450155</v>
      </c>
      <c r="J17" s="11">
        <v>1.4</v>
      </c>
      <c r="K17" s="2">
        <f>((SQRT(J17)-0.841)/0.0008)</f>
        <v>427.769945774904</v>
      </c>
      <c r="L17" s="11">
        <v>23</v>
      </c>
      <c r="M17" s="3">
        <f>(((SQRT(L17)-0.35)/0.01052))</f>
        <v>422.60755925025853</v>
      </c>
      <c r="N17" s="12">
        <v>52.1</v>
      </c>
      <c r="O17" s="5">
        <f>(((400/(N17+0.14))-4.341)/0.00338)</f>
        <v>981.0555741819729</v>
      </c>
      <c r="P17" s="12">
        <v>205</v>
      </c>
      <c r="Q17" s="5">
        <f>(((1000/P17)-2.158)/0.006)</f>
        <v>453.3414634146341</v>
      </c>
    </row>
    <row r="18" spans="1:17" ht="15.75">
      <c r="A18" s="10"/>
      <c r="B18" s="2" t="s">
        <v>4</v>
      </c>
      <c r="C18" s="5"/>
      <c r="D18" s="11">
        <v>9.3</v>
      </c>
      <c r="E18" s="2">
        <f>((SQRT(D18)-1.425)/0.0037)</f>
        <v>439.07841524199495</v>
      </c>
      <c r="F18" s="11">
        <v>12.4</v>
      </c>
      <c r="G18" s="2">
        <f>(((100/(F18+0.24))-4.341)/0.00676)</f>
        <v>528.1645569620252</v>
      </c>
      <c r="H18" s="11">
        <v>4.1</v>
      </c>
      <c r="I18" s="2">
        <f>((SQRT(H18)-1.15028)/0.00219)</f>
        <v>399.34505622450155</v>
      </c>
      <c r="J18" s="11">
        <v>1.4</v>
      </c>
      <c r="K18" s="2">
        <f>((SQRT(J18)-0.841)/0.0008)</f>
        <v>427.769945774904</v>
      </c>
      <c r="L18" s="11">
        <v>23</v>
      </c>
      <c r="M18" s="3">
        <f>(((SQRT(L18)-0.35)/0.01052))</f>
        <v>422.60755925025853</v>
      </c>
      <c r="N18" s="12"/>
      <c r="O18" s="5">
        <v>0</v>
      </c>
      <c r="P18" s="12">
        <v>205</v>
      </c>
      <c r="Q18" s="5">
        <f>(((1000/P18)-2.158)/0.006)</f>
        <v>453.3414634146341</v>
      </c>
    </row>
    <row r="19" spans="1:17" ht="15.75">
      <c r="A19" s="10">
        <f>RANK(C19,C4:C35,0)</f>
        <v>1</v>
      </c>
      <c r="B19" s="6" t="s">
        <v>4</v>
      </c>
      <c r="C19" s="5">
        <f>SUM(E19:Q19)</f>
        <v>6252.279803691152</v>
      </c>
      <c r="D19" s="11"/>
      <c r="E19" s="2">
        <f>SUM(E16:E18)-MIN(E16:E18)</f>
        <v>808.7670662565322</v>
      </c>
      <c r="F19" s="11"/>
      <c r="G19" s="2">
        <f>SUM(G16:G18)-MIN(G16:G18)</f>
        <v>1056.3291139240505</v>
      </c>
      <c r="H19" s="11"/>
      <c r="I19" s="2">
        <f>SUM(I16:I18)-MIN(I16:I18)</f>
        <v>798.690112449003</v>
      </c>
      <c r="J19" s="11"/>
      <c r="K19" s="2">
        <f>SUM(K16:K18)-MIN(K16:K18)</f>
        <v>855.5398915498079</v>
      </c>
      <c r="L19" s="11"/>
      <c r="M19" s="2">
        <f>SUM(M16:M18)-MIN(M16:M18)</f>
        <v>845.2151185005172</v>
      </c>
      <c r="N19" s="12"/>
      <c r="O19" s="2">
        <f>SUM(O16:O17)-MIN(O16:O17)</f>
        <v>981.0555741819729</v>
      </c>
      <c r="P19" s="12"/>
      <c r="Q19" s="2">
        <f>SUM(Q16:Q18)-MIN(Q16:Q18)</f>
        <v>906.6829268292684</v>
      </c>
    </row>
    <row r="20" spans="1:17" ht="15.75">
      <c r="A20" s="10"/>
      <c r="B20" s="2" t="s">
        <v>5</v>
      </c>
      <c r="C20" s="5"/>
      <c r="D20" s="11">
        <v>7.8</v>
      </c>
      <c r="E20" s="2">
        <f>((SQRT(D20)-1.425)/0.0037)</f>
        <v>369.6886510145373</v>
      </c>
      <c r="F20" s="11">
        <v>12.4</v>
      </c>
      <c r="G20" s="2">
        <f>(((100/(F20+0.24))-4.341)/0.00676)</f>
        <v>528.1645569620252</v>
      </c>
      <c r="H20" s="11">
        <v>4.1</v>
      </c>
      <c r="I20" s="2">
        <f>((SQRT(H20)-1.15028)/0.00219)</f>
        <v>399.34505622450155</v>
      </c>
      <c r="J20" s="11">
        <v>1.4</v>
      </c>
      <c r="K20" s="2">
        <f>((SQRT(J20)-0.841)/0.0008)</f>
        <v>427.769945774904</v>
      </c>
      <c r="L20" s="11">
        <v>23</v>
      </c>
      <c r="M20" s="3">
        <f>(((SQRT(L20)-0.35)/0.01052))</f>
        <v>422.60755925025853</v>
      </c>
      <c r="N20" s="12">
        <v>52.1</v>
      </c>
      <c r="O20" s="5">
        <f>(((400/(N20+0.14))-4.341)/0.00338)</f>
        <v>981.0555741819729</v>
      </c>
      <c r="P20" s="12">
        <v>205</v>
      </c>
      <c r="Q20" s="5">
        <f>(((1000/P20)-2.158)/0.006)</f>
        <v>453.3414634146341</v>
      </c>
    </row>
    <row r="21" spans="1:17" ht="15.75">
      <c r="A21" s="10"/>
      <c r="B21" s="2" t="s">
        <v>5</v>
      </c>
      <c r="C21" s="13"/>
      <c r="D21" s="11">
        <v>8.86</v>
      </c>
      <c r="E21" s="2">
        <f>((SQRT(D21)-1.425)/0.0037)</f>
        <v>419.34465222363326</v>
      </c>
      <c r="F21" s="11">
        <v>12.4</v>
      </c>
      <c r="G21" s="2">
        <f>(((100/(F21+0.24))-4.341)/0.00676)</f>
        <v>528.1645569620252</v>
      </c>
      <c r="H21" s="11">
        <v>4.1</v>
      </c>
      <c r="I21" s="2">
        <f>((SQRT(H21)-1.15028)/0.00219)</f>
        <v>399.34505622450155</v>
      </c>
      <c r="J21" s="11">
        <v>1.4</v>
      </c>
      <c r="K21" s="2">
        <f>((SQRT(J21)-0.841)/0.0008)</f>
        <v>427.769945774904</v>
      </c>
      <c r="L21" s="11">
        <v>23</v>
      </c>
      <c r="M21" s="3">
        <f>(((SQRT(L21)-0.35)/0.01052))</f>
        <v>422.60755925025853</v>
      </c>
      <c r="N21" s="12">
        <v>52.1</v>
      </c>
      <c r="O21" s="5">
        <f>(((400/(N21+0.14))-4.341)/0.00338)</f>
        <v>981.0555741819729</v>
      </c>
      <c r="P21" s="12">
        <v>205</v>
      </c>
      <c r="Q21" s="5">
        <f>(((1000/P21)-2.158)/0.006)</f>
        <v>453.3414634146341</v>
      </c>
    </row>
    <row r="22" spans="1:17" ht="15.75">
      <c r="A22" s="10"/>
      <c r="B22" s="2" t="s">
        <v>5</v>
      </c>
      <c r="C22" s="5"/>
      <c r="D22" s="11">
        <v>7.8</v>
      </c>
      <c r="E22" s="2">
        <f>((SQRT(D22)-1.425)/0.0037)</f>
        <v>369.6886510145373</v>
      </c>
      <c r="F22" s="11">
        <v>12.4</v>
      </c>
      <c r="G22" s="2">
        <f>(((100/(F22+0.24))-4.341)/0.00676)</f>
        <v>528.1645569620252</v>
      </c>
      <c r="H22" s="11">
        <v>4.1</v>
      </c>
      <c r="I22" s="2">
        <f>((SQRT(H22)-1.15028)/0.00219)</f>
        <v>399.34505622450155</v>
      </c>
      <c r="J22" s="11">
        <v>1.4</v>
      </c>
      <c r="K22" s="2">
        <f>((SQRT(J22)-0.841)/0.0008)</f>
        <v>427.769945774904</v>
      </c>
      <c r="L22" s="11">
        <v>23</v>
      </c>
      <c r="M22" s="3">
        <f>(((SQRT(L22)-0.35)/0.01052))</f>
        <v>422.60755925025853</v>
      </c>
      <c r="N22" s="12"/>
      <c r="O22" s="5">
        <v>0</v>
      </c>
      <c r="P22" s="12">
        <v>205</v>
      </c>
      <c r="Q22" s="5">
        <f>(((1000/P22)-2.158)/0.006)</f>
        <v>453.3414634146341</v>
      </c>
    </row>
    <row r="23" spans="1:17" ht="15.75">
      <c r="A23" s="10">
        <f>RANK(C23,C4:C39,0)</f>
        <v>4</v>
      </c>
      <c r="B23" s="6" t="s">
        <v>5</v>
      </c>
      <c r="C23" s="5">
        <f>SUM(E23:Q23)</f>
        <v>6232.54604067279</v>
      </c>
      <c r="D23" s="11"/>
      <c r="E23" s="2">
        <f>SUM(E20:E22)-MIN(E20:E22)</f>
        <v>789.0333032381704</v>
      </c>
      <c r="F23" s="11"/>
      <c r="G23" s="2">
        <f>SUM(G20:G22)-MIN(G20:G22)</f>
        <v>1056.3291139240505</v>
      </c>
      <c r="H23" s="11"/>
      <c r="I23" s="2">
        <f>SUM(I20:I22)-MIN(I20:I22)</f>
        <v>798.690112449003</v>
      </c>
      <c r="J23" s="11"/>
      <c r="K23" s="2">
        <f>SUM(K20:K22)-MIN(K20:K22)</f>
        <v>855.5398915498079</v>
      </c>
      <c r="L23" s="11"/>
      <c r="M23" s="2">
        <f>SUM(M20:M22)-MIN(M20:M22)</f>
        <v>845.2151185005172</v>
      </c>
      <c r="N23" s="12"/>
      <c r="O23" s="2">
        <f>SUM(O20:O21)-MIN(O20:O21)</f>
        <v>981.0555741819729</v>
      </c>
      <c r="P23" s="12"/>
      <c r="Q23" s="2">
        <f>SUM(Q20:Q22)-MIN(Q20:Q22)</f>
        <v>906.6829268292684</v>
      </c>
    </row>
    <row r="24" spans="1:17" ht="15.75">
      <c r="A24" s="10"/>
      <c r="B24" s="2" t="s">
        <v>6</v>
      </c>
      <c r="C24" s="5"/>
      <c r="D24" s="11">
        <v>7.8</v>
      </c>
      <c r="E24" s="2">
        <f>((SQRT(D24)-1.425)/0.0037)</f>
        <v>369.6886510145373</v>
      </c>
      <c r="F24" s="11">
        <v>12.4</v>
      </c>
      <c r="G24" s="2">
        <f>(((100/(F24+0.24))-4.341)/0.00676)</f>
        <v>528.1645569620252</v>
      </c>
      <c r="H24" s="11">
        <v>4.1</v>
      </c>
      <c r="I24" s="2">
        <f>((SQRT(H24)-1.15028)/0.00219)</f>
        <v>399.34505622450155</v>
      </c>
      <c r="J24" s="11">
        <v>1.4</v>
      </c>
      <c r="K24" s="2">
        <f>((SQRT(J24)-0.841)/0.0008)</f>
        <v>427.769945774904</v>
      </c>
      <c r="L24" s="11">
        <v>23</v>
      </c>
      <c r="M24" s="3">
        <f>(((SQRT(L24)-0.35)/0.01052))</f>
        <v>422.60755925025853</v>
      </c>
      <c r="N24" s="12">
        <v>52.1</v>
      </c>
      <c r="O24" s="5">
        <f>(((400/(N24+0.14))-4.341)/0.00338)</f>
        <v>981.0555741819729</v>
      </c>
      <c r="P24" s="12">
        <v>205</v>
      </c>
      <c r="Q24" s="5">
        <f>(((1000/P24)-2.158)/0.006)</f>
        <v>453.3414634146341</v>
      </c>
    </row>
    <row r="25" spans="1:17" ht="15.75">
      <c r="A25" s="10"/>
      <c r="B25" s="2" t="s">
        <v>6</v>
      </c>
      <c r="C25" s="5"/>
      <c r="D25" s="11">
        <v>8.12</v>
      </c>
      <c r="E25" s="2">
        <f>((SQRT(D25)-1.425)/0.0037)</f>
        <v>385.0165864202706</v>
      </c>
      <c r="F25" s="11">
        <v>12.4</v>
      </c>
      <c r="G25" s="2">
        <f>(((100/(F25+0.24))-4.341)/0.00676)</f>
        <v>528.1645569620252</v>
      </c>
      <c r="H25" s="11">
        <v>4.1</v>
      </c>
      <c r="I25" s="2">
        <f>((SQRT(H25)-1.15028)/0.00219)</f>
        <v>399.34505622450155</v>
      </c>
      <c r="J25" s="11">
        <v>1.4</v>
      </c>
      <c r="K25" s="2">
        <f>((SQRT(J25)-0.841)/0.0008)</f>
        <v>427.769945774904</v>
      </c>
      <c r="L25" s="11">
        <v>23</v>
      </c>
      <c r="M25" s="3">
        <f>(((SQRT(L25)-0.35)/0.01052))</f>
        <v>422.60755925025853</v>
      </c>
      <c r="N25" s="12">
        <v>52.1</v>
      </c>
      <c r="O25" s="5">
        <f>(((400/(N25+0.14))-4.341)/0.00338)</f>
        <v>981.0555741819729</v>
      </c>
      <c r="P25" s="12">
        <v>205</v>
      </c>
      <c r="Q25" s="5">
        <f>(((1000/P25)-2.158)/0.006)</f>
        <v>453.3414634146341</v>
      </c>
    </row>
    <row r="26" spans="1:17" ht="15.75">
      <c r="A26" s="10"/>
      <c r="B26" s="2" t="s">
        <v>6</v>
      </c>
      <c r="C26" s="5"/>
      <c r="D26" s="11">
        <v>7.8</v>
      </c>
      <c r="E26" s="2">
        <f>((SQRT(D26)-1.425)/0.0037)</f>
        <v>369.6886510145373</v>
      </c>
      <c r="F26" s="11">
        <v>12.4</v>
      </c>
      <c r="G26" s="2">
        <f>(((100/(F26+0.24))-4.341)/0.00676)</f>
        <v>528.1645569620252</v>
      </c>
      <c r="H26" s="11">
        <v>4.1</v>
      </c>
      <c r="I26" s="2">
        <f>((SQRT(H26)-1.15028)/0.00219)</f>
        <v>399.34505622450155</v>
      </c>
      <c r="J26" s="11">
        <v>1.4</v>
      </c>
      <c r="K26" s="2">
        <f>((SQRT(J26)-0.841)/0.0008)</f>
        <v>427.769945774904</v>
      </c>
      <c r="L26" s="11">
        <v>23</v>
      </c>
      <c r="M26" s="3">
        <f>(((SQRT(L26)-0.35)/0.01052))</f>
        <v>422.60755925025853</v>
      </c>
      <c r="N26" s="12"/>
      <c r="O26" s="5">
        <v>0</v>
      </c>
      <c r="P26" s="12">
        <v>205</v>
      </c>
      <c r="Q26" s="5">
        <f>(((1000/P26)-2.158)/0.006)</f>
        <v>453.3414634146341</v>
      </c>
    </row>
    <row r="27" spans="1:17" ht="15.75">
      <c r="A27" s="10">
        <f>RANK(C27,C4:C35,0)</f>
        <v>5</v>
      </c>
      <c r="B27" s="6" t="s">
        <v>6</v>
      </c>
      <c r="C27" s="5">
        <f>SUM(E27:Q27)</f>
        <v>6198.217974869427</v>
      </c>
      <c r="D27" s="11"/>
      <c r="E27" s="2">
        <f>SUM(E24:E26)-MIN(E24:E26)</f>
        <v>754.7052374348079</v>
      </c>
      <c r="F27" s="11"/>
      <c r="G27" s="2">
        <f>SUM(G24:G26)-MIN(G24:G26)</f>
        <v>1056.3291139240505</v>
      </c>
      <c r="H27" s="11"/>
      <c r="I27" s="2">
        <f>SUM(I24:I26)-MIN(I24:I26)</f>
        <v>798.690112449003</v>
      </c>
      <c r="J27" s="11"/>
      <c r="K27" s="2">
        <f>SUM(K24:K26)-MIN(K24:K26)</f>
        <v>855.5398915498079</v>
      </c>
      <c r="L27" s="11"/>
      <c r="M27" s="2">
        <f>SUM(M24:M26)-MIN(M24:M26)</f>
        <v>845.2151185005172</v>
      </c>
      <c r="N27" s="12"/>
      <c r="O27" s="2">
        <f>SUM(O24:O25)-MIN(O24:O25)</f>
        <v>981.0555741819729</v>
      </c>
      <c r="P27" s="12"/>
      <c r="Q27" s="2">
        <f>SUM(Q24:Q26)-MIN(Q24:Q26)</f>
        <v>906.6829268292684</v>
      </c>
    </row>
    <row r="28" spans="1:17" ht="15.75">
      <c r="A28" s="10"/>
      <c r="B28" s="2" t="s">
        <v>7</v>
      </c>
      <c r="C28" s="5"/>
      <c r="D28" s="11">
        <v>7.8</v>
      </c>
      <c r="E28" s="2">
        <f>((SQRT(D28)-1.425)/0.0037)</f>
        <v>369.6886510145373</v>
      </c>
      <c r="F28" s="11">
        <v>12.4</v>
      </c>
      <c r="G28" s="2">
        <f>(((100/(F28+0.24))-4.341)/0.00676)</f>
        <v>528.1645569620252</v>
      </c>
      <c r="H28" s="11">
        <v>4.1</v>
      </c>
      <c r="I28" s="2">
        <f>((SQRT(H28)-1.15028)/0.00219)</f>
        <v>399.34505622450155</v>
      </c>
      <c r="J28" s="11">
        <v>1.4</v>
      </c>
      <c r="K28" s="2">
        <f>((SQRT(J28)-0.841)/0.0008)</f>
        <v>427.769945774904</v>
      </c>
      <c r="L28" s="11">
        <v>23</v>
      </c>
      <c r="M28" s="3">
        <f>(((SQRT(L28)-0.35)/0.01052))</f>
        <v>422.60755925025853</v>
      </c>
      <c r="N28" s="12">
        <v>52.1</v>
      </c>
      <c r="O28" s="5">
        <f>(((400/(N28+0.14))-4.341)/0.00338)</f>
        <v>981.0555741819729</v>
      </c>
      <c r="P28" s="12">
        <v>205</v>
      </c>
      <c r="Q28" s="5">
        <f>(((1000/P28)-2.158)/0.006)</f>
        <v>453.3414634146341</v>
      </c>
    </row>
    <row r="29" spans="1:17" ht="15.75">
      <c r="A29" s="10"/>
      <c r="B29" s="2" t="s">
        <v>7</v>
      </c>
      <c r="C29" s="5"/>
      <c r="D29" s="11">
        <v>9.02</v>
      </c>
      <c r="E29" s="2">
        <f>((SQRT(D29)-1.425)/0.0037)</f>
        <v>426.57607663141647</v>
      </c>
      <c r="F29" s="11">
        <v>12.4</v>
      </c>
      <c r="G29" s="2">
        <f>(((100/(F29+0.24))-4.341)/0.00676)</f>
        <v>528.1645569620252</v>
      </c>
      <c r="H29" s="11">
        <v>4.1</v>
      </c>
      <c r="I29" s="2">
        <f>((SQRT(H29)-1.15028)/0.00219)</f>
        <v>399.34505622450155</v>
      </c>
      <c r="J29" s="11">
        <v>1.4</v>
      </c>
      <c r="K29" s="2">
        <f>((SQRT(J29)-0.841)/0.0008)</f>
        <v>427.769945774904</v>
      </c>
      <c r="L29" s="11">
        <v>23</v>
      </c>
      <c r="M29" s="3">
        <f>(((SQRT(L29)-0.35)/0.01052))</f>
        <v>422.60755925025853</v>
      </c>
      <c r="N29" s="12">
        <v>52.1</v>
      </c>
      <c r="O29" s="5">
        <f>(((400/(N29+0.14))-4.341)/0.00338)</f>
        <v>981.0555741819729</v>
      </c>
      <c r="P29" s="12">
        <v>205</v>
      </c>
      <c r="Q29" s="5">
        <f>(((1000/P29)-2.158)/0.006)</f>
        <v>453.3414634146341</v>
      </c>
    </row>
    <row r="30" spans="1:17" ht="15.75">
      <c r="A30" s="10"/>
      <c r="B30" s="2" t="s">
        <v>7</v>
      </c>
      <c r="C30" s="5"/>
      <c r="D30" s="11">
        <v>7.8</v>
      </c>
      <c r="E30" s="2">
        <f>((SQRT(D30)-1.425)/0.0037)</f>
        <v>369.6886510145373</v>
      </c>
      <c r="F30" s="11">
        <v>12.4</v>
      </c>
      <c r="G30" s="2">
        <f>(((100/(F30+0.24))-4.341)/0.00676)</f>
        <v>528.1645569620252</v>
      </c>
      <c r="H30" s="11">
        <v>4.1</v>
      </c>
      <c r="I30" s="2">
        <f>((SQRT(H30)-1.15028)/0.00219)</f>
        <v>399.34505622450155</v>
      </c>
      <c r="J30" s="11">
        <v>1.4</v>
      </c>
      <c r="K30" s="2">
        <f>((SQRT(J30)-0.841)/0.0008)</f>
        <v>427.769945774904</v>
      </c>
      <c r="L30" s="11">
        <v>23</v>
      </c>
      <c r="M30" s="3">
        <f>(((SQRT(L30)-0.35)/0.01052))</f>
        <v>422.60755925025853</v>
      </c>
      <c r="N30" s="12"/>
      <c r="O30" s="5">
        <v>0</v>
      </c>
      <c r="P30" s="12">
        <v>205</v>
      </c>
      <c r="Q30" s="5">
        <f>(((1000/P30)-2.158)/0.006)</f>
        <v>453.3414634146341</v>
      </c>
    </row>
    <row r="31" spans="1:17" ht="15.75">
      <c r="A31" s="10">
        <f>RANK(C31,C4:C35,0)</f>
        <v>3</v>
      </c>
      <c r="B31" s="6" t="s">
        <v>7</v>
      </c>
      <c r="C31" s="5">
        <f>SUM(E31:Q31)</f>
        <v>6239.777465080573</v>
      </c>
      <c r="D31" s="11"/>
      <c r="E31" s="2">
        <f>SUM(E28:E30)-MIN(E28:E30)</f>
        <v>796.2647276459538</v>
      </c>
      <c r="F31" s="11"/>
      <c r="G31" s="2">
        <f>SUM(G28:G30)-MIN(G28:G30)</f>
        <v>1056.3291139240505</v>
      </c>
      <c r="H31" s="11"/>
      <c r="I31" s="2">
        <f>SUM(I28:I30)-MIN(I28:I30)</f>
        <v>798.690112449003</v>
      </c>
      <c r="J31" s="11"/>
      <c r="K31" s="2">
        <f>SUM(K28:K30)-MIN(K28:K30)</f>
        <v>855.5398915498079</v>
      </c>
      <c r="L31" s="11"/>
      <c r="M31" s="2">
        <f>SUM(M28:M30)-MIN(M28:M30)</f>
        <v>845.2151185005172</v>
      </c>
      <c r="N31" s="12"/>
      <c r="O31" s="2">
        <f>SUM(O28:O29)-MIN(O28:O29)</f>
        <v>981.0555741819729</v>
      </c>
      <c r="P31" s="12"/>
      <c r="Q31" s="2">
        <f>SUM(Q28:Q30)-MIN(Q28:Q30)</f>
        <v>906.6829268292684</v>
      </c>
    </row>
    <row r="32" spans="1:17" ht="15.75">
      <c r="A32" s="10"/>
      <c r="B32" s="2" t="s">
        <v>8</v>
      </c>
      <c r="C32" s="5"/>
      <c r="D32" s="11">
        <v>7.8</v>
      </c>
      <c r="E32" s="2">
        <f>((SQRT(D32)-1.425)/0.0037)</f>
        <v>369.6886510145373</v>
      </c>
      <c r="F32" s="11">
        <v>12.4</v>
      </c>
      <c r="G32" s="2">
        <f>(((100/(F32+0.24))-4.341)/0.00676)</f>
        <v>528.1645569620252</v>
      </c>
      <c r="H32" s="11">
        <v>4.1</v>
      </c>
      <c r="I32" s="2">
        <f>((SQRT(H32)-1.15028)/0.00219)</f>
        <v>399.34505622450155</v>
      </c>
      <c r="J32" s="11">
        <v>1.4</v>
      </c>
      <c r="K32" s="2">
        <f>((SQRT(J32)-0.841)/0.0008)</f>
        <v>427.769945774904</v>
      </c>
      <c r="L32" s="11">
        <v>23</v>
      </c>
      <c r="M32" s="3">
        <f>(((SQRT(L32)-0.35)/0.01052))</f>
        <v>422.60755925025853</v>
      </c>
      <c r="N32" s="12">
        <v>52.1</v>
      </c>
      <c r="O32" s="5">
        <f>(((400/(N32+0.14))-4.341)/0.00338)</f>
        <v>981.0555741819729</v>
      </c>
      <c r="P32" s="12">
        <v>205</v>
      </c>
      <c r="Q32" s="5">
        <f>(((1000/P32)-2.158)/0.006)</f>
        <v>453.3414634146341</v>
      </c>
    </row>
    <row r="33" spans="1:17" ht="15.75">
      <c r="A33" s="10"/>
      <c r="B33" s="2" t="s">
        <v>8</v>
      </c>
      <c r="C33" s="5"/>
      <c r="D33" s="11">
        <v>6.32</v>
      </c>
      <c r="E33" s="2">
        <f>((SQRT(D33)-1.425)/0.0037)</f>
        <v>294.3137886473803</v>
      </c>
      <c r="F33" s="11">
        <v>12.4</v>
      </c>
      <c r="G33" s="2">
        <f>(((100/(F33+0.24))-4.341)/0.00676)</f>
        <v>528.1645569620252</v>
      </c>
      <c r="H33" s="11">
        <v>4.1</v>
      </c>
      <c r="I33" s="2">
        <f>((SQRT(H33)-1.15028)/0.00219)</f>
        <v>399.34505622450155</v>
      </c>
      <c r="J33" s="11">
        <v>1.4</v>
      </c>
      <c r="K33" s="2">
        <f>((SQRT(J33)-0.841)/0.0008)</f>
        <v>427.769945774904</v>
      </c>
      <c r="L33" s="11">
        <v>23</v>
      </c>
      <c r="M33" s="3">
        <f>(((SQRT(L33)-0.35)/0.01052))</f>
        <v>422.60755925025853</v>
      </c>
      <c r="N33" s="12">
        <v>52.1</v>
      </c>
      <c r="O33" s="5">
        <f>(((400/(N33+0.14))-4.341)/0.00338)</f>
        <v>981.0555741819729</v>
      </c>
      <c r="P33" s="12">
        <v>205</v>
      </c>
      <c r="Q33" s="5">
        <f>(((1000/P33)-2.158)/0.006)</f>
        <v>453.3414634146341</v>
      </c>
    </row>
    <row r="34" spans="1:17" ht="15.75">
      <c r="A34" s="10"/>
      <c r="B34" s="2" t="s">
        <v>8</v>
      </c>
      <c r="C34" s="5"/>
      <c r="D34" s="11">
        <v>7.34</v>
      </c>
      <c r="E34" s="2">
        <f>((SQRT(D34)-1.425)/0.0037)</f>
        <v>347.0928207645441</v>
      </c>
      <c r="F34" s="11">
        <v>12.4</v>
      </c>
      <c r="G34" s="2">
        <f>(((100/(F34+0.24))-4.341)/0.00676)</f>
        <v>528.1645569620252</v>
      </c>
      <c r="H34" s="11">
        <v>4.1</v>
      </c>
      <c r="I34" s="2">
        <f>((SQRT(H34)-1.15028)/0.00219)</f>
        <v>399.34505622450155</v>
      </c>
      <c r="J34" s="11">
        <v>1.4</v>
      </c>
      <c r="K34" s="2">
        <f>((SQRT(J34)-0.841)/0.0008)</f>
        <v>427.769945774904</v>
      </c>
      <c r="L34" s="11">
        <v>23</v>
      </c>
      <c r="M34" s="3">
        <f>(((SQRT(L34)-0.35)/0.01052))</f>
        <v>422.60755925025853</v>
      </c>
      <c r="N34" s="12"/>
      <c r="O34" s="5">
        <v>0</v>
      </c>
      <c r="P34" s="12">
        <v>205</v>
      </c>
      <c r="Q34" s="5">
        <f>(((1000/P34)-2.158)/0.006)</f>
        <v>453.3414634146341</v>
      </c>
    </row>
    <row r="35" spans="1:17" ht="15.75">
      <c r="A35" s="10">
        <f>RANK(C35,C4:C39,0)</f>
        <v>8</v>
      </c>
      <c r="B35" s="6" t="s">
        <v>8</v>
      </c>
      <c r="C35" s="5">
        <f>SUM(E35:Q35)</f>
        <v>6160.294209213701</v>
      </c>
      <c r="D35" s="11"/>
      <c r="E35" s="2">
        <f>SUM(E32:E34)-MIN(E32:E34)</f>
        <v>716.7814717790814</v>
      </c>
      <c r="F35" s="11"/>
      <c r="G35" s="2">
        <f>SUM(G32:G34)-MIN(G32:G34)</f>
        <v>1056.3291139240505</v>
      </c>
      <c r="H35" s="11"/>
      <c r="I35" s="2">
        <f>SUM(I32:I34)-MIN(I32:I34)</f>
        <v>798.690112449003</v>
      </c>
      <c r="J35" s="11"/>
      <c r="K35" s="2">
        <f>SUM(K32:K34)-MIN(K32:K34)</f>
        <v>855.5398915498079</v>
      </c>
      <c r="L35" s="11"/>
      <c r="M35" s="2">
        <f>SUM(M32:M34)-MIN(M32:M34)</f>
        <v>845.2151185005172</v>
      </c>
      <c r="N35" s="12"/>
      <c r="O35" s="2">
        <f>SUM(O32:O33)-MIN(O32:O33)</f>
        <v>981.0555741819729</v>
      </c>
      <c r="P35" s="12"/>
      <c r="Q35" s="2">
        <f>SUM(Q32:Q34)-MIN(Q32:Q34)</f>
        <v>906.6829268292684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35"/>
  <sheetViews>
    <sheetView zoomScalePageLayoutView="0" workbookViewId="0" topLeftCell="A1">
      <selection activeCell="A1" sqref="A1:Q35"/>
    </sheetView>
  </sheetViews>
  <sheetFormatPr defaultColWidth="11.421875" defaultRowHeight="15"/>
  <cols>
    <col min="1" max="1" width="6.7109375" style="0" bestFit="1" customWidth="1"/>
    <col min="2" max="2" width="27.421875" style="0" bestFit="1" customWidth="1"/>
    <col min="3" max="3" width="18.7109375" style="0" bestFit="1" customWidth="1"/>
    <col min="4" max="4" width="7.7109375" style="0" bestFit="1" customWidth="1"/>
    <col min="5" max="5" width="8.28125" style="0" bestFit="1" customWidth="1"/>
    <col min="6" max="6" width="7.00390625" style="0" bestFit="1" customWidth="1"/>
    <col min="7" max="7" width="8.28125" style="0" bestFit="1" customWidth="1"/>
    <col min="8" max="8" width="6.00390625" style="0" bestFit="1" customWidth="1"/>
    <col min="9" max="9" width="8.28125" style="0" bestFit="1" customWidth="1"/>
    <col min="10" max="10" width="7.140625" style="0" bestFit="1" customWidth="1"/>
    <col min="11" max="11" width="8.28125" style="0" bestFit="1" customWidth="1"/>
    <col min="12" max="12" width="7.00390625" style="0" bestFit="1" customWidth="1"/>
    <col min="13" max="13" width="8.28125" style="0" bestFit="1" customWidth="1"/>
    <col min="14" max="14" width="8.421875" style="0" bestFit="1" customWidth="1"/>
    <col min="15" max="15" width="8.28125" style="0" bestFit="1" customWidth="1"/>
    <col min="16" max="16" width="8.421875" style="0" bestFit="1" customWidth="1"/>
    <col min="17" max="17" width="8.28125" style="0" bestFit="1" customWidth="1"/>
  </cols>
  <sheetData>
    <row r="1" spans="1:17" ht="20.25">
      <c r="A1" s="14"/>
      <c r="B1" s="15" t="s">
        <v>18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0.25">
      <c r="A2" s="1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>
      <c r="A3" s="10" t="s">
        <v>26</v>
      </c>
      <c r="B3" s="7" t="s">
        <v>0</v>
      </c>
      <c r="C3" s="4" t="s">
        <v>17</v>
      </c>
      <c r="D3" s="1" t="s">
        <v>9</v>
      </c>
      <c r="E3" s="1"/>
      <c r="F3" s="1" t="s">
        <v>19</v>
      </c>
      <c r="G3" s="1"/>
      <c r="H3" s="1" t="s">
        <v>11</v>
      </c>
      <c r="I3" s="1"/>
      <c r="J3" s="1" t="s">
        <v>12</v>
      </c>
      <c r="K3" s="1"/>
      <c r="L3" s="1" t="s">
        <v>20</v>
      </c>
      <c r="M3" s="1"/>
      <c r="N3" s="1" t="s">
        <v>21</v>
      </c>
      <c r="O3" s="1"/>
      <c r="P3" s="1" t="s">
        <v>15</v>
      </c>
      <c r="Q3" s="5"/>
    </row>
    <row r="4" spans="1:17" ht="15.75">
      <c r="A4" s="10"/>
      <c r="B4" s="8" t="s">
        <v>1</v>
      </c>
      <c r="C4" s="5"/>
      <c r="D4" s="12">
        <v>6.34</v>
      </c>
      <c r="E4" s="2">
        <f>((SQRT(D4)-1.425)/0.0037)</f>
        <v>295.3880168656309</v>
      </c>
      <c r="F4" s="12">
        <v>10.4</v>
      </c>
      <c r="G4" s="2">
        <f>(((75/(F4+0.24))-4.1)/0.00664)</f>
        <v>444.1072560920373</v>
      </c>
      <c r="H4" s="12">
        <v>3.98</v>
      </c>
      <c r="I4" s="2">
        <f>((SQRT(H4)-1.15028)/0.00219)</f>
        <v>385.7140339388129</v>
      </c>
      <c r="J4" s="12">
        <v>1.38</v>
      </c>
      <c r="K4" s="2">
        <f>((SQRT(J4)-0.841)/0.0008)</f>
        <v>417.1675155588414</v>
      </c>
      <c r="L4" s="12">
        <v>32</v>
      </c>
      <c r="M4" s="2">
        <f>((SQRT(L4)-1.936)/0.0124)</f>
        <v>300.0688910880952</v>
      </c>
      <c r="N4" s="12">
        <v>50.3</v>
      </c>
      <c r="O4" s="5">
        <f>(((300/(N4+0.24))-4.1)/0.00332)</f>
        <v>552.9796272545664</v>
      </c>
      <c r="P4" s="12">
        <v>198</v>
      </c>
      <c r="Q4" s="5">
        <f>(((1000/P4)-2.158)/0.006)</f>
        <v>482.08417508417506</v>
      </c>
    </row>
    <row r="5" spans="1:17" ht="15.75">
      <c r="A5" s="10"/>
      <c r="B5" s="8" t="s">
        <v>1</v>
      </c>
      <c r="C5" s="5"/>
      <c r="D5" s="12">
        <v>8.34</v>
      </c>
      <c r="E5" s="2">
        <f>((SQRT(D5)-1.425)/0.0037)</f>
        <v>395.3799501726298</v>
      </c>
      <c r="F5" s="12">
        <v>10.4</v>
      </c>
      <c r="G5" s="2">
        <f>(((75/(F5+0.24))-4.1)/0.00664)</f>
        <v>444.1072560920373</v>
      </c>
      <c r="H5" s="12">
        <v>3.98</v>
      </c>
      <c r="I5" s="2">
        <f>((SQRT(H5)-1.15028)/0.00219)</f>
        <v>385.7140339388129</v>
      </c>
      <c r="J5" s="12">
        <v>1.38</v>
      </c>
      <c r="K5" s="2">
        <f>((SQRT(J5)-0.841)/0.0008)</f>
        <v>417.1675155588414</v>
      </c>
      <c r="L5" s="12">
        <v>32</v>
      </c>
      <c r="M5" s="2">
        <f>((SQRT(L5)-1.936)/0.0124)</f>
        <v>300.0688910880952</v>
      </c>
      <c r="N5" s="12">
        <v>50.3</v>
      </c>
      <c r="O5" s="5">
        <f>(((300/(N5+0.24))-4.1)/0.00332)</f>
        <v>552.9796272545664</v>
      </c>
      <c r="P5" s="12">
        <v>198</v>
      </c>
      <c r="Q5" s="5">
        <f>(((1000/P5)-2.158)/0.006)</f>
        <v>482.08417508417506</v>
      </c>
    </row>
    <row r="6" spans="1:17" ht="15.75">
      <c r="A6" s="10"/>
      <c r="B6" s="8" t="s">
        <v>1</v>
      </c>
      <c r="C6" s="5"/>
      <c r="D6" s="12">
        <v>7.45</v>
      </c>
      <c r="E6" s="2">
        <f>((SQRT(D6)-1.425)/0.0037)</f>
        <v>352.559138592226</v>
      </c>
      <c r="F6" s="12">
        <v>10.4</v>
      </c>
      <c r="G6" s="2">
        <f>(((75/(F6+0.24))-4.1)/0.00664)</f>
        <v>444.1072560920373</v>
      </c>
      <c r="H6" s="12">
        <v>3.98</v>
      </c>
      <c r="I6" s="2">
        <f>((SQRT(H6)-1.15028)/0.00219)</f>
        <v>385.7140339388129</v>
      </c>
      <c r="J6" s="12">
        <v>1.38</v>
      </c>
      <c r="K6" s="2">
        <f>((SQRT(J6)-0.841)/0.0008)</f>
        <v>417.1675155588414</v>
      </c>
      <c r="L6" s="12">
        <v>32</v>
      </c>
      <c r="M6" s="2">
        <f>((SQRT(L6)-1.936)/0.0124)</f>
        <v>300.0688910880952</v>
      </c>
      <c r="N6" s="12"/>
      <c r="O6" s="5">
        <v>0</v>
      </c>
      <c r="P6" s="12">
        <v>198</v>
      </c>
      <c r="Q6" s="5">
        <f>(((1000/P6)-2.158)/0.006)</f>
        <v>482.08417508417506</v>
      </c>
    </row>
    <row r="7" spans="1:17" ht="15.75">
      <c r="A7" s="10">
        <f>RANK(C7,C4:C35,0)</f>
        <v>4</v>
      </c>
      <c r="B7" s="9" t="s">
        <v>1</v>
      </c>
      <c r="C7" s="5">
        <f>SUM(E7:Q7)</f>
        <v>5359.202459543346</v>
      </c>
      <c r="D7" s="11"/>
      <c r="E7" s="2">
        <f>SUM(E4:E6)-MIN(E4:E6)</f>
        <v>747.9390887648557</v>
      </c>
      <c r="F7" s="11"/>
      <c r="G7" s="2">
        <f>SUM(G4:G6)-MIN(G4:G6)</f>
        <v>888.2145121840747</v>
      </c>
      <c r="H7" s="11"/>
      <c r="I7" s="2">
        <f>SUM(I4:I6)-MIN(I4:I6)</f>
        <v>771.4280678776258</v>
      </c>
      <c r="J7" s="11"/>
      <c r="K7" s="2">
        <f>SUM(K4:K6)-MIN(K4:K6)</f>
        <v>834.3350311176828</v>
      </c>
      <c r="L7" s="11"/>
      <c r="M7" s="2">
        <f>SUM(M4:M6)-MIN(M4:M6)</f>
        <v>600.1377821761905</v>
      </c>
      <c r="N7" s="12"/>
      <c r="O7" s="2">
        <f>SUM(O4:O5)-MIN(O4:O5)</f>
        <v>552.9796272545664</v>
      </c>
      <c r="P7" s="12"/>
      <c r="Q7" s="2">
        <f>SUM(Q4:Q6)-MIN(Q4:Q6)</f>
        <v>964.1683501683501</v>
      </c>
    </row>
    <row r="8" spans="1:17" ht="15.75">
      <c r="A8" s="10"/>
      <c r="B8" s="8" t="s">
        <v>2</v>
      </c>
      <c r="C8" s="5"/>
      <c r="D8" s="12">
        <v>7.34</v>
      </c>
      <c r="E8" s="2">
        <f>((SQRT(D8)-1.425)/0.0037)</f>
        <v>347.0928207645441</v>
      </c>
      <c r="F8" s="12">
        <v>10.4</v>
      </c>
      <c r="G8" s="2">
        <f>(((75/(F8+0.24))-4.1)/0.00664)</f>
        <v>444.1072560920373</v>
      </c>
      <c r="H8" s="12">
        <v>3.98</v>
      </c>
      <c r="I8" s="2">
        <f>((SQRT(H8)-1.15028)/0.00219)</f>
        <v>385.7140339388129</v>
      </c>
      <c r="J8" s="12">
        <v>1.38</v>
      </c>
      <c r="K8" s="2">
        <f>((SQRT(J8)-0.841)/0.0008)</f>
        <v>417.1675155588414</v>
      </c>
      <c r="L8" s="12">
        <v>32</v>
      </c>
      <c r="M8" s="2">
        <f>((SQRT(L8)-1.936)/0.0124)</f>
        <v>300.0688910880952</v>
      </c>
      <c r="N8" s="12">
        <v>50.3</v>
      </c>
      <c r="O8" s="5">
        <f>(((300/(N8+0.24))-4.1)/0.00332)</f>
        <v>552.9796272545664</v>
      </c>
      <c r="P8" s="12">
        <v>198</v>
      </c>
      <c r="Q8" s="5">
        <f>(((1000/P8)-2.158)/0.006)</f>
        <v>482.08417508417506</v>
      </c>
    </row>
    <row r="9" spans="1:17" ht="15.75">
      <c r="A9" s="10"/>
      <c r="B9" s="8" t="s">
        <v>2</v>
      </c>
      <c r="C9" s="5"/>
      <c r="D9" s="12">
        <v>9.32</v>
      </c>
      <c r="E9" s="2">
        <f>((SQRT(D9)-1.425)/0.0037)</f>
        <v>439.9641904039863</v>
      </c>
      <c r="F9" s="12">
        <v>10.4</v>
      </c>
      <c r="G9" s="2">
        <f>(((75/(F9+0.24))-4.1)/0.00664)</f>
        <v>444.1072560920373</v>
      </c>
      <c r="H9" s="12">
        <v>3.98</v>
      </c>
      <c r="I9" s="2">
        <f>((SQRT(H9)-1.15028)/0.00219)</f>
        <v>385.7140339388129</v>
      </c>
      <c r="J9" s="12">
        <v>1.38</v>
      </c>
      <c r="K9" s="2">
        <f>((SQRT(J9)-0.841)/0.0008)</f>
        <v>417.1675155588414</v>
      </c>
      <c r="L9" s="12">
        <v>32</v>
      </c>
      <c r="M9" s="2">
        <f>((SQRT(L9)-1.936)/0.0124)</f>
        <v>300.0688910880952</v>
      </c>
      <c r="N9" s="12">
        <v>50.3</v>
      </c>
      <c r="O9" s="5">
        <f>(((300/(N9+0.24))-4.1)/0.00332)</f>
        <v>552.9796272545664</v>
      </c>
      <c r="P9" s="12">
        <v>198</v>
      </c>
      <c r="Q9" s="5">
        <f>(((1000/P9)-2.158)/0.006)</f>
        <v>482.08417508417506</v>
      </c>
    </row>
    <row r="10" spans="1:17" ht="15.75">
      <c r="A10" s="10"/>
      <c r="B10" s="8" t="s">
        <v>2</v>
      </c>
      <c r="C10" s="5"/>
      <c r="D10" s="12">
        <v>7.45</v>
      </c>
      <c r="E10" s="2">
        <f>((SQRT(D10)-1.425)/0.0037)</f>
        <v>352.559138592226</v>
      </c>
      <c r="F10" s="12">
        <v>10.4</v>
      </c>
      <c r="G10" s="2">
        <f>(((75/(F10+0.24))-4.1)/0.00664)</f>
        <v>444.1072560920373</v>
      </c>
      <c r="H10" s="12">
        <v>3.98</v>
      </c>
      <c r="I10" s="2">
        <f>((SQRT(H10)-1.15028)/0.00219)</f>
        <v>385.7140339388129</v>
      </c>
      <c r="J10" s="12">
        <v>1.38</v>
      </c>
      <c r="K10" s="2">
        <f>((SQRT(J10)-0.841)/0.0008)</f>
        <v>417.1675155588414</v>
      </c>
      <c r="L10" s="12">
        <v>32</v>
      </c>
      <c r="M10" s="2">
        <f>((SQRT(L10)-1.936)/0.0124)</f>
        <v>300.0688910880952</v>
      </c>
      <c r="N10" s="12"/>
      <c r="O10" s="5">
        <v>0</v>
      </c>
      <c r="P10" s="12">
        <v>198</v>
      </c>
      <c r="Q10" s="5">
        <f>(((1000/P10)-2.158)/0.006)</f>
        <v>482.08417508417506</v>
      </c>
    </row>
    <row r="11" spans="1:17" ht="15.75">
      <c r="A11" s="10">
        <f>RANK(C11,C4:C35,0)</f>
        <v>1</v>
      </c>
      <c r="B11" s="9" t="s">
        <v>2</v>
      </c>
      <c r="C11" s="5">
        <f>SUM(E11:Q11)</f>
        <v>5403.786699774702</v>
      </c>
      <c r="D11" s="11"/>
      <c r="E11" s="2">
        <f>SUM(E8:E10)-MIN(E8:E10)</f>
        <v>792.5233289962123</v>
      </c>
      <c r="F11" s="11"/>
      <c r="G11" s="2">
        <f>SUM(G8:G10)-MIN(G8:G10)</f>
        <v>888.2145121840747</v>
      </c>
      <c r="H11" s="11"/>
      <c r="I11" s="2">
        <f>SUM(I8:I10)-MIN(I8:I10)</f>
        <v>771.4280678776258</v>
      </c>
      <c r="J11" s="11"/>
      <c r="K11" s="2">
        <f>SUM(K8:K10)-MIN(K8:K10)</f>
        <v>834.3350311176828</v>
      </c>
      <c r="L11" s="11"/>
      <c r="M11" s="2">
        <f>SUM(M8:M10)-MIN(M8:M10)</f>
        <v>600.1377821761905</v>
      </c>
      <c r="N11" s="12"/>
      <c r="O11" s="2">
        <f>SUM(O8:O9)-MIN(O8:O9)</f>
        <v>552.9796272545664</v>
      </c>
      <c r="P11" s="12"/>
      <c r="Q11" s="2">
        <f>SUM(Q8:Q10)-MIN(Q8:Q10)</f>
        <v>964.1683501683501</v>
      </c>
    </row>
    <row r="12" spans="1:17" ht="15.75">
      <c r="A12" s="10"/>
      <c r="B12" s="8" t="s">
        <v>3</v>
      </c>
      <c r="C12" s="5"/>
      <c r="D12" s="12">
        <v>8.56</v>
      </c>
      <c r="E12" s="2">
        <f>((SQRT(D12)-1.425)/0.0037)</f>
        <v>405.6075047744754</v>
      </c>
      <c r="F12" s="12">
        <v>10.4</v>
      </c>
      <c r="G12" s="2">
        <f>(((75/(F12+0.24))-4.1)/0.00664)</f>
        <v>444.1072560920373</v>
      </c>
      <c r="H12" s="12">
        <v>3.98</v>
      </c>
      <c r="I12" s="2">
        <f>((SQRT(H12)-1.15028)/0.00219)</f>
        <v>385.7140339388129</v>
      </c>
      <c r="J12" s="12">
        <v>1.38</v>
      </c>
      <c r="K12" s="2">
        <f>((SQRT(J12)-0.841)/0.0008)</f>
        <v>417.1675155588414</v>
      </c>
      <c r="L12" s="12">
        <v>32</v>
      </c>
      <c r="M12" s="2">
        <f>((SQRT(L12)-1.936)/0.0124)</f>
        <v>300.0688910880952</v>
      </c>
      <c r="N12" s="12">
        <v>50.3</v>
      </c>
      <c r="O12" s="5">
        <f>(((300/(N12+0.24))-4.1)/0.00332)</f>
        <v>552.9796272545664</v>
      </c>
      <c r="P12" s="12">
        <v>198</v>
      </c>
      <c r="Q12" s="5">
        <f>(((1000/P12)-2.158)/0.006)</f>
        <v>482.08417508417506</v>
      </c>
    </row>
    <row r="13" spans="1:17" ht="15.75">
      <c r="A13" s="10"/>
      <c r="B13" s="8" t="s">
        <v>3</v>
      </c>
      <c r="C13" s="5"/>
      <c r="D13" s="12">
        <v>7.34</v>
      </c>
      <c r="E13" s="2">
        <f>((SQRT(D13)-1.425)/0.0037)</f>
        <v>347.0928207645441</v>
      </c>
      <c r="F13" s="12">
        <v>10.4</v>
      </c>
      <c r="G13" s="2">
        <f>(((75/(F13+0.24))-4.1)/0.00664)</f>
        <v>444.1072560920373</v>
      </c>
      <c r="H13" s="12">
        <v>3.98</v>
      </c>
      <c r="I13" s="2">
        <f>((SQRT(H13)-1.15028)/0.00219)</f>
        <v>385.7140339388129</v>
      </c>
      <c r="J13" s="12">
        <v>1.38</v>
      </c>
      <c r="K13" s="2">
        <f>((SQRT(J13)-0.841)/0.0008)</f>
        <v>417.1675155588414</v>
      </c>
      <c r="L13" s="12">
        <v>32</v>
      </c>
      <c r="M13" s="2">
        <f>((SQRT(L13)-1.936)/0.0124)</f>
        <v>300.0688910880952</v>
      </c>
      <c r="N13" s="12">
        <v>50.3</v>
      </c>
      <c r="O13" s="5">
        <f>(((300/(N13+0.24))-4.1)/0.00332)</f>
        <v>552.9796272545664</v>
      </c>
      <c r="P13" s="12">
        <v>198</v>
      </c>
      <c r="Q13" s="5">
        <f>(((1000/P13)-2.158)/0.006)</f>
        <v>482.08417508417506</v>
      </c>
    </row>
    <row r="14" spans="1:17" ht="15.75">
      <c r="A14" s="10"/>
      <c r="B14" s="8" t="s">
        <v>3</v>
      </c>
      <c r="C14" s="5"/>
      <c r="D14" s="12">
        <v>7.45</v>
      </c>
      <c r="E14" s="2">
        <f>((SQRT(D14)-1.425)/0.0037)</f>
        <v>352.559138592226</v>
      </c>
      <c r="F14" s="12">
        <v>10.4</v>
      </c>
      <c r="G14" s="2">
        <f>(((75/(F14+0.24))-4.1)/0.00664)</f>
        <v>444.1072560920373</v>
      </c>
      <c r="H14" s="12">
        <v>3.98</v>
      </c>
      <c r="I14" s="2">
        <f>((SQRT(H14)-1.15028)/0.00219)</f>
        <v>385.7140339388129</v>
      </c>
      <c r="J14" s="12">
        <v>1.38</v>
      </c>
      <c r="K14" s="2">
        <f>((SQRT(J14)-0.841)/0.0008)</f>
        <v>417.1675155588414</v>
      </c>
      <c r="L14" s="12">
        <v>32</v>
      </c>
      <c r="M14" s="2">
        <f>((SQRT(L14)-1.936)/0.0124)</f>
        <v>300.0688910880952</v>
      </c>
      <c r="N14" s="12"/>
      <c r="O14" s="5">
        <v>0</v>
      </c>
      <c r="P14" s="12">
        <v>198</v>
      </c>
      <c r="Q14" s="5">
        <f>(((1000/P14)-2.158)/0.006)</f>
        <v>482.08417508417506</v>
      </c>
    </row>
    <row r="15" spans="1:17" ht="15.75">
      <c r="A15" s="10">
        <f>RANK(C15,C4:C35,0)</f>
        <v>2</v>
      </c>
      <c r="B15" s="9" t="s">
        <v>3</v>
      </c>
      <c r="C15" s="5">
        <f>SUM(E15:Q15)</f>
        <v>5369.430014145192</v>
      </c>
      <c r="D15" s="11"/>
      <c r="E15" s="2">
        <f>SUM(E12:E14)-MIN(E12:E14)</f>
        <v>758.1666433667015</v>
      </c>
      <c r="F15" s="11"/>
      <c r="G15" s="2">
        <f>SUM(G12:G14)-MIN(G12:G14)</f>
        <v>888.2145121840747</v>
      </c>
      <c r="H15" s="11"/>
      <c r="I15" s="2">
        <f>SUM(I12:I14)-MIN(I12:I14)</f>
        <v>771.4280678776258</v>
      </c>
      <c r="J15" s="11"/>
      <c r="K15" s="2">
        <f>SUM(K12:K14)-MIN(K12:K14)</f>
        <v>834.3350311176828</v>
      </c>
      <c r="L15" s="11"/>
      <c r="M15" s="2">
        <f>SUM(M12:M14)-MIN(M12:M14)</f>
        <v>600.1377821761905</v>
      </c>
      <c r="N15" s="12"/>
      <c r="O15" s="2">
        <f>SUM(O12:O13)-MIN(O12:O13)</f>
        <v>552.9796272545664</v>
      </c>
      <c r="P15" s="12"/>
      <c r="Q15" s="2">
        <f>SUM(Q12:Q14)-MIN(Q12:Q14)</f>
        <v>964.1683501683501</v>
      </c>
    </row>
    <row r="16" spans="1:17" ht="15.75">
      <c r="A16" s="10"/>
      <c r="B16" s="8" t="s">
        <v>4</v>
      </c>
      <c r="C16" s="5"/>
      <c r="D16" s="12">
        <v>8.11</v>
      </c>
      <c r="E16" s="2">
        <f>((SQRT(D16)-1.425)/0.0037)</f>
        <v>384.54220896746705</v>
      </c>
      <c r="F16" s="12">
        <v>10.4</v>
      </c>
      <c r="G16" s="2">
        <f>(((75/(F16+0.24))-4.1)/0.00664)</f>
        <v>444.1072560920373</v>
      </c>
      <c r="H16" s="12">
        <v>3.98</v>
      </c>
      <c r="I16" s="2">
        <f>((SQRT(H16)-1.15028)/0.00219)</f>
        <v>385.7140339388129</v>
      </c>
      <c r="J16" s="12">
        <v>1.38</v>
      </c>
      <c r="K16" s="2">
        <f>((SQRT(J16)-0.841)/0.0008)</f>
        <v>417.1675155588414</v>
      </c>
      <c r="L16" s="12">
        <v>32</v>
      </c>
      <c r="M16" s="2">
        <f>((SQRT(L16)-1.936)/0.0124)</f>
        <v>300.0688910880952</v>
      </c>
      <c r="N16" s="12">
        <v>50.3</v>
      </c>
      <c r="O16" s="5">
        <f>(((300/(N16+0.24))-4.1)/0.00332)</f>
        <v>552.9796272545664</v>
      </c>
      <c r="P16" s="12">
        <v>198</v>
      </c>
      <c r="Q16" s="5">
        <f>(((1000/P16)-2.158)/0.006)</f>
        <v>482.08417508417506</v>
      </c>
    </row>
    <row r="17" spans="1:17" ht="15.75">
      <c r="A17" s="10"/>
      <c r="B17" s="8" t="s">
        <v>4</v>
      </c>
      <c r="C17" s="5"/>
      <c r="D17" s="12">
        <v>7.34</v>
      </c>
      <c r="E17" s="2">
        <f>((SQRT(D17)-1.425)/0.0037)</f>
        <v>347.0928207645441</v>
      </c>
      <c r="F17" s="12">
        <v>10.4</v>
      </c>
      <c r="G17" s="2">
        <f>(((75/(F17+0.24))-4.1)/0.00664)</f>
        <v>444.1072560920373</v>
      </c>
      <c r="H17" s="12">
        <v>3.98</v>
      </c>
      <c r="I17" s="2">
        <f>((SQRT(H17)-1.15028)/0.00219)</f>
        <v>385.7140339388129</v>
      </c>
      <c r="J17" s="12">
        <v>1.38</v>
      </c>
      <c r="K17" s="2">
        <f>((SQRT(J17)-0.841)/0.0008)</f>
        <v>417.1675155588414</v>
      </c>
      <c r="L17" s="12">
        <v>32</v>
      </c>
      <c r="M17" s="2">
        <f>((SQRT(L17)-1.936)/0.0124)</f>
        <v>300.0688910880952</v>
      </c>
      <c r="N17" s="12">
        <v>50.3</v>
      </c>
      <c r="O17" s="5">
        <f>(((300/(N17+0.24))-4.1)/0.00332)</f>
        <v>552.9796272545664</v>
      </c>
      <c r="P17" s="12">
        <v>198</v>
      </c>
      <c r="Q17" s="5">
        <f>(((1000/P17)-2.158)/0.006)</f>
        <v>482.08417508417506</v>
      </c>
    </row>
    <row r="18" spans="1:17" ht="15.75">
      <c r="A18" s="10"/>
      <c r="B18" s="8" t="s">
        <v>4</v>
      </c>
      <c r="C18" s="5"/>
      <c r="D18" s="12">
        <v>7.45</v>
      </c>
      <c r="E18" s="2">
        <f>((SQRT(D18)-1.425)/0.0037)</f>
        <v>352.559138592226</v>
      </c>
      <c r="F18" s="12">
        <v>10.4</v>
      </c>
      <c r="G18" s="2">
        <f>(((75/(F18+0.24))-4.1)/0.00664)</f>
        <v>444.1072560920373</v>
      </c>
      <c r="H18" s="12">
        <v>3.98</v>
      </c>
      <c r="I18" s="2">
        <f>((SQRT(H18)-1.15028)/0.00219)</f>
        <v>385.7140339388129</v>
      </c>
      <c r="J18" s="12">
        <v>1.38</v>
      </c>
      <c r="K18" s="2">
        <f>((SQRT(J18)-0.841)/0.0008)</f>
        <v>417.1675155588414</v>
      </c>
      <c r="L18" s="12">
        <v>32</v>
      </c>
      <c r="M18" s="2">
        <f>((SQRT(L18)-1.936)/0.0124)</f>
        <v>300.0688910880952</v>
      </c>
      <c r="N18" s="12"/>
      <c r="O18" s="5">
        <v>0</v>
      </c>
      <c r="P18" s="12">
        <v>198</v>
      </c>
      <c r="Q18" s="5">
        <f>(((1000/P18)-2.158)/0.006)</f>
        <v>482.08417508417506</v>
      </c>
    </row>
    <row r="19" spans="1:17" ht="15.75">
      <c r="A19" s="10">
        <f>RANK(C19,C4:C35,0)</f>
        <v>5</v>
      </c>
      <c r="B19" s="9" t="s">
        <v>4</v>
      </c>
      <c r="C19" s="5">
        <f>SUM(E19:Q19)</f>
        <v>5348.364718338184</v>
      </c>
      <c r="D19" s="11"/>
      <c r="E19" s="2">
        <f>SUM(E16:E18)-MIN(E16:E18)</f>
        <v>737.1013475596931</v>
      </c>
      <c r="F19" s="11"/>
      <c r="G19" s="2">
        <f>SUM(G16:G18)-MIN(G16:G18)</f>
        <v>888.2145121840747</v>
      </c>
      <c r="H19" s="11"/>
      <c r="I19" s="2">
        <f>SUM(I16:I18)-MIN(I16:I18)</f>
        <v>771.4280678776258</v>
      </c>
      <c r="J19" s="11"/>
      <c r="K19" s="2">
        <f>SUM(K16:K18)-MIN(K16:K18)</f>
        <v>834.3350311176828</v>
      </c>
      <c r="L19" s="11"/>
      <c r="M19" s="2">
        <f>SUM(M16:M18)-MIN(M16:M18)</f>
        <v>600.1377821761905</v>
      </c>
      <c r="N19" s="12"/>
      <c r="O19" s="2">
        <f>SUM(O16:O17)-MIN(O16:O17)</f>
        <v>552.9796272545664</v>
      </c>
      <c r="P19" s="12"/>
      <c r="Q19" s="2">
        <f>SUM(Q16:Q18)-MIN(Q16:Q18)</f>
        <v>964.1683501683501</v>
      </c>
    </row>
    <row r="20" spans="1:17" ht="15.75">
      <c r="A20" s="10"/>
      <c r="B20" s="8" t="s">
        <v>5</v>
      </c>
      <c r="C20" s="5"/>
      <c r="D20" s="12">
        <v>7.78</v>
      </c>
      <c r="E20" s="2">
        <f>((SQRT(D20)-1.425)/0.0037)</f>
        <v>368.7203070800731</v>
      </c>
      <c r="F20" s="12">
        <v>10.4</v>
      </c>
      <c r="G20" s="2">
        <f>(((75/(F20+0.24))-4.1)/0.00664)</f>
        <v>444.1072560920373</v>
      </c>
      <c r="H20" s="12">
        <v>3.98</v>
      </c>
      <c r="I20" s="2">
        <f>((SQRT(H20)-1.15028)/0.00219)</f>
        <v>385.7140339388129</v>
      </c>
      <c r="J20" s="12">
        <v>1.38</v>
      </c>
      <c r="K20" s="2">
        <f>((SQRT(J20)-0.841)/0.0008)</f>
        <v>417.1675155588414</v>
      </c>
      <c r="L20" s="12">
        <v>32</v>
      </c>
      <c r="M20" s="2">
        <f>((SQRT(L20)-1.936)/0.0124)</f>
        <v>300.0688910880952</v>
      </c>
      <c r="N20" s="12">
        <v>50.3</v>
      </c>
      <c r="O20" s="5">
        <f>(((300/(N20+0.24))-4.1)/0.00332)</f>
        <v>552.9796272545664</v>
      </c>
      <c r="P20" s="12">
        <v>198</v>
      </c>
      <c r="Q20" s="5">
        <f>(((1000/P20)-2.158)/0.006)</f>
        <v>482.08417508417506</v>
      </c>
    </row>
    <row r="21" spans="1:17" ht="15.75">
      <c r="A21" s="10"/>
      <c r="B21" s="8" t="s">
        <v>5</v>
      </c>
      <c r="C21" s="5"/>
      <c r="D21" s="12">
        <v>7.34</v>
      </c>
      <c r="E21" s="2">
        <f>((SQRT(D21)-1.425)/0.0037)</f>
        <v>347.0928207645441</v>
      </c>
      <c r="F21" s="12">
        <v>10.4</v>
      </c>
      <c r="G21" s="2">
        <f>(((75/(F21+0.24))-4.1)/0.00664)</f>
        <v>444.1072560920373</v>
      </c>
      <c r="H21" s="12">
        <v>3.98</v>
      </c>
      <c r="I21" s="2">
        <f>((SQRT(H21)-1.15028)/0.00219)</f>
        <v>385.7140339388129</v>
      </c>
      <c r="J21" s="12">
        <v>1.38</v>
      </c>
      <c r="K21" s="2">
        <f>((SQRT(J21)-0.841)/0.0008)</f>
        <v>417.1675155588414</v>
      </c>
      <c r="L21" s="12">
        <v>32</v>
      </c>
      <c r="M21" s="2">
        <f>((SQRT(L21)-1.936)/0.0124)</f>
        <v>300.0688910880952</v>
      </c>
      <c r="N21" s="12">
        <v>50.3</v>
      </c>
      <c r="O21" s="5">
        <f>(((300/(N21+0.24))-4.1)/0.00332)</f>
        <v>552.9796272545664</v>
      </c>
      <c r="P21" s="12">
        <v>198</v>
      </c>
      <c r="Q21" s="5">
        <f>(((1000/P21)-2.158)/0.006)</f>
        <v>482.08417508417506</v>
      </c>
    </row>
    <row r="22" spans="1:17" ht="15.75">
      <c r="A22" s="10"/>
      <c r="B22" s="8" t="s">
        <v>5</v>
      </c>
      <c r="C22" s="5"/>
      <c r="D22" s="12">
        <v>7.45</v>
      </c>
      <c r="E22" s="2">
        <f>((SQRT(D22)-1.425)/0.0037)</f>
        <v>352.559138592226</v>
      </c>
      <c r="F22" s="12">
        <v>10.4</v>
      </c>
      <c r="G22" s="2">
        <f>(((75/(F22+0.24))-4.1)/0.00664)</f>
        <v>444.1072560920373</v>
      </c>
      <c r="H22" s="12">
        <v>3.98</v>
      </c>
      <c r="I22" s="2">
        <f>((SQRT(H22)-1.15028)/0.00219)</f>
        <v>385.7140339388129</v>
      </c>
      <c r="J22" s="12">
        <v>1.38</v>
      </c>
      <c r="K22" s="2">
        <f>((SQRT(J22)-0.841)/0.0008)</f>
        <v>417.1675155588414</v>
      </c>
      <c r="L22" s="12">
        <v>32</v>
      </c>
      <c r="M22" s="2">
        <f>((SQRT(L22)-1.936)/0.0124)</f>
        <v>300.0688910880952</v>
      </c>
      <c r="N22" s="12"/>
      <c r="O22" s="5">
        <v>0</v>
      </c>
      <c r="P22" s="12">
        <v>198</v>
      </c>
      <c r="Q22" s="5">
        <f>(((1000/P22)-2.158)/0.006)</f>
        <v>482.08417508417506</v>
      </c>
    </row>
    <row r="23" spans="1:17" ht="15.75">
      <c r="A23" s="10">
        <f>RANK(C23,C4:C35,0)</f>
        <v>7</v>
      </c>
      <c r="B23" s="9" t="s">
        <v>5</v>
      </c>
      <c r="C23" s="5">
        <f>SUM(E23:Q23)</f>
        <v>5332.542816450789</v>
      </c>
      <c r="D23" s="11"/>
      <c r="E23" s="2">
        <f>SUM(E20:E22)-MIN(E20:E22)</f>
        <v>721.2794456722991</v>
      </c>
      <c r="F23" s="11"/>
      <c r="G23" s="2">
        <f>SUM(G20:G22)-MIN(G20:G22)</f>
        <v>888.2145121840747</v>
      </c>
      <c r="H23" s="11"/>
      <c r="I23" s="2">
        <f>SUM(I20:I22)-MIN(I20:I22)</f>
        <v>771.4280678776258</v>
      </c>
      <c r="J23" s="11"/>
      <c r="K23" s="2">
        <f>SUM(K20:K22)-MIN(K20:K22)</f>
        <v>834.3350311176828</v>
      </c>
      <c r="L23" s="11"/>
      <c r="M23" s="2">
        <f>SUM(M20:M22)-MIN(M20:M22)</f>
        <v>600.1377821761905</v>
      </c>
      <c r="N23" s="12"/>
      <c r="O23" s="2">
        <f>SUM(O20:O21)-MIN(O20:O21)</f>
        <v>552.9796272545664</v>
      </c>
      <c r="P23" s="12"/>
      <c r="Q23" s="2">
        <f>SUM(Q20:Q22)-MIN(Q20:Q22)</f>
        <v>964.1683501683501</v>
      </c>
    </row>
    <row r="24" spans="1:17" ht="15.75">
      <c r="A24" s="10"/>
      <c r="B24" s="8" t="s">
        <v>6</v>
      </c>
      <c r="C24" s="5"/>
      <c r="D24" s="12">
        <v>7.39</v>
      </c>
      <c r="E24" s="2">
        <f>((SQRT(D24)-1.425)/0.0037)</f>
        <v>349.58255238206414</v>
      </c>
      <c r="F24" s="12">
        <v>10.4</v>
      </c>
      <c r="G24" s="2">
        <f>(((75/(F24+0.24))-4.1)/0.00664)</f>
        <v>444.1072560920373</v>
      </c>
      <c r="H24" s="12">
        <v>3.98</v>
      </c>
      <c r="I24" s="2">
        <f>((SQRT(H24)-1.15028)/0.00219)</f>
        <v>385.7140339388129</v>
      </c>
      <c r="J24" s="12">
        <v>1.38</v>
      </c>
      <c r="K24" s="2">
        <f>((SQRT(J24)-0.841)/0.0008)</f>
        <v>417.1675155588414</v>
      </c>
      <c r="L24" s="12">
        <v>32</v>
      </c>
      <c r="M24" s="2">
        <f>((SQRT(L24)-1.936)/0.0124)</f>
        <v>300.0688910880952</v>
      </c>
      <c r="N24" s="12">
        <v>50.3</v>
      </c>
      <c r="O24" s="5">
        <f>(((300/(N24+0.24))-4.1)/0.00332)</f>
        <v>552.9796272545664</v>
      </c>
      <c r="P24" s="12">
        <v>198</v>
      </c>
      <c r="Q24" s="5">
        <f>(((1000/P24)-2.158)/0.006)</f>
        <v>482.08417508417506</v>
      </c>
    </row>
    <row r="25" spans="1:17" ht="15.75">
      <c r="A25" s="10"/>
      <c r="B25" s="8" t="s">
        <v>6</v>
      </c>
      <c r="C25" s="5"/>
      <c r="D25" s="12">
        <v>7.34</v>
      </c>
      <c r="E25" s="2">
        <f>((SQRT(D25)-1.425)/0.0037)</f>
        <v>347.0928207645441</v>
      </c>
      <c r="F25" s="12">
        <v>10.4</v>
      </c>
      <c r="G25" s="2">
        <f>(((75/(F25+0.24))-4.1)/0.00664)</f>
        <v>444.1072560920373</v>
      </c>
      <c r="H25" s="12">
        <v>3.98</v>
      </c>
      <c r="I25" s="2">
        <f>((SQRT(H25)-1.15028)/0.00219)</f>
        <v>385.7140339388129</v>
      </c>
      <c r="J25" s="12">
        <v>1.38</v>
      </c>
      <c r="K25" s="2">
        <f>((SQRT(J25)-0.841)/0.0008)</f>
        <v>417.1675155588414</v>
      </c>
      <c r="L25" s="12">
        <v>32</v>
      </c>
      <c r="M25" s="2">
        <f>((SQRT(L25)-1.936)/0.0124)</f>
        <v>300.0688910880952</v>
      </c>
      <c r="N25" s="12">
        <v>50.3</v>
      </c>
      <c r="O25" s="5">
        <f>(((300/(N25+0.24))-4.1)/0.00332)</f>
        <v>552.9796272545664</v>
      </c>
      <c r="P25" s="12">
        <v>198</v>
      </c>
      <c r="Q25" s="5">
        <f>(((1000/P25)-2.158)/0.006)</f>
        <v>482.08417508417506</v>
      </c>
    </row>
    <row r="26" spans="1:17" ht="15.75">
      <c r="A26" s="10"/>
      <c r="B26" s="8" t="s">
        <v>6</v>
      </c>
      <c r="C26" s="5"/>
      <c r="D26" s="12">
        <v>7.45</v>
      </c>
      <c r="E26" s="2">
        <f>((SQRT(D26)-1.425)/0.0037)</f>
        <v>352.559138592226</v>
      </c>
      <c r="F26" s="12">
        <v>10.4</v>
      </c>
      <c r="G26" s="2">
        <f>(((75/(F26+0.24))-4.1)/0.00664)</f>
        <v>444.1072560920373</v>
      </c>
      <c r="H26" s="12">
        <v>3.98</v>
      </c>
      <c r="I26" s="2">
        <f>((SQRT(H26)-1.15028)/0.00219)</f>
        <v>385.7140339388129</v>
      </c>
      <c r="J26" s="12">
        <v>1.38</v>
      </c>
      <c r="K26" s="2">
        <f>((SQRT(J26)-0.841)/0.0008)</f>
        <v>417.1675155588414</v>
      </c>
      <c r="L26" s="12">
        <v>32</v>
      </c>
      <c r="M26" s="2">
        <f>((SQRT(L26)-1.936)/0.0124)</f>
        <v>300.0688910880952</v>
      </c>
      <c r="N26" s="12"/>
      <c r="O26" s="5">
        <v>0</v>
      </c>
      <c r="P26" s="12">
        <v>198</v>
      </c>
      <c r="Q26" s="5">
        <f>(((1000/P26)-2.158)/0.006)</f>
        <v>482.08417508417506</v>
      </c>
    </row>
    <row r="27" spans="1:17" ht="15.75">
      <c r="A27" s="10">
        <f>RANK(C27,C4:C35,0)</f>
        <v>8</v>
      </c>
      <c r="B27" s="9" t="s">
        <v>6</v>
      </c>
      <c r="C27" s="5">
        <f>SUM(E27:Q27)</f>
        <v>5313.405061752781</v>
      </c>
      <c r="D27" s="11"/>
      <c r="E27" s="2">
        <f>SUM(E24:E26)-MIN(E24:E26)</f>
        <v>702.1416909742902</v>
      </c>
      <c r="F27" s="11"/>
      <c r="G27" s="2">
        <f>SUM(G24:G26)-MIN(G24:G26)</f>
        <v>888.2145121840747</v>
      </c>
      <c r="H27" s="11"/>
      <c r="I27" s="2">
        <f>SUM(I24:I26)-MIN(I24:I26)</f>
        <v>771.4280678776258</v>
      </c>
      <c r="J27" s="11"/>
      <c r="K27" s="2">
        <f>SUM(K24:K26)-MIN(K24:K26)</f>
        <v>834.3350311176828</v>
      </c>
      <c r="L27" s="11"/>
      <c r="M27" s="2">
        <f>SUM(M24:M26)-MIN(M24:M26)</f>
        <v>600.1377821761905</v>
      </c>
      <c r="N27" s="12"/>
      <c r="O27" s="2">
        <f>SUM(O24:O25)-MIN(O24:O25)</f>
        <v>552.9796272545664</v>
      </c>
      <c r="P27" s="12"/>
      <c r="Q27" s="2">
        <f>SUM(Q24:Q26)-MIN(Q24:Q26)</f>
        <v>964.1683501683501</v>
      </c>
    </row>
    <row r="28" spans="1:17" ht="15.75">
      <c r="A28" s="10"/>
      <c r="B28" s="8" t="s">
        <v>7</v>
      </c>
      <c r="C28" s="5"/>
      <c r="D28" s="12">
        <v>8.02</v>
      </c>
      <c r="E28" s="2">
        <f>((SQRT(D28)-1.425)/0.0037)</f>
        <v>380.2595815408808</v>
      </c>
      <c r="F28" s="12">
        <v>10.4</v>
      </c>
      <c r="G28" s="2">
        <f>(((75/(F28+0.24))-4.1)/0.00664)</f>
        <v>444.1072560920373</v>
      </c>
      <c r="H28" s="12">
        <v>3.98</v>
      </c>
      <c r="I28" s="2">
        <f>((SQRT(H28)-1.15028)/0.00219)</f>
        <v>385.7140339388129</v>
      </c>
      <c r="J28" s="12">
        <v>1.38</v>
      </c>
      <c r="K28" s="2">
        <f>((SQRT(J28)-0.841)/0.0008)</f>
        <v>417.1675155588414</v>
      </c>
      <c r="L28" s="12">
        <v>32</v>
      </c>
      <c r="M28" s="2">
        <f>((SQRT(L28)-1.936)/0.0124)</f>
        <v>300.0688910880952</v>
      </c>
      <c r="N28" s="12">
        <v>50.3</v>
      </c>
      <c r="O28" s="5">
        <f>(((300/(N28+0.24))-4.1)/0.00332)</f>
        <v>552.9796272545664</v>
      </c>
      <c r="P28" s="12">
        <v>198</v>
      </c>
      <c r="Q28" s="5">
        <f>(((1000/P28)-2.158)/0.006)</f>
        <v>482.08417508417506</v>
      </c>
    </row>
    <row r="29" spans="1:17" ht="15.75">
      <c r="A29" s="10"/>
      <c r="B29" s="8" t="s">
        <v>7</v>
      </c>
      <c r="C29" s="5"/>
      <c r="D29" s="12">
        <v>7.34</v>
      </c>
      <c r="E29" s="2">
        <f>((SQRT(D29)-1.425)/0.0037)</f>
        <v>347.0928207645441</v>
      </c>
      <c r="F29" s="12">
        <v>10.4</v>
      </c>
      <c r="G29" s="2">
        <f>(((75/(F29+0.24))-4.1)/0.00664)</f>
        <v>444.1072560920373</v>
      </c>
      <c r="H29" s="12">
        <v>3.98</v>
      </c>
      <c r="I29" s="2">
        <f>((SQRT(H29)-1.15028)/0.00219)</f>
        <v>385.7140339388129</v>
      </c>
      <c r="J29" s="12">
        <v>1.38</v>
      </c>
      <c r="K29" s="2">
        <f>((SQRT(J29)-0.841)/0.0008)</f>
        <v>417.1675155588414</v>
      </c>
      <c r="L29" s="12">
        <v>32</v>
      </c>
      <c r="M29" s="2">
        <f>((SQRT(L29)-1.936)/0.0124)</f>
        <v>300.0688910880952</v>
      </c>
      <c r="N29" s="12">
        <v>50.3</v>
      </c>
      <c r="O29" s="5">
        <f>(((300/(N29+0.24))-4.1)/0.00332)</f>
        <v>552.9796272545664</v>
      </c>
      <c r="P29" s="12">
        <v>198</v>
      </c>
      <c r="Q29" s="5">
        <f>(((1000/P29)-2.158)/0.006)</f>
        <v>482.08417508417506</v>
      </c>
    </row>
    <row r="30" spans="1:17" ht="15.75">
      <c r="A30" s="10"/>
      <c r="B30" s="8" t="s">
        <v>7</v>
      </c>
      <c r="C30" s="5"/>
      <c r="D30" s="12">
        <v>7.45</v>
      </c>
      <c r="E30" s="2">
        <f>((SQRT(D30)-1.425)/0.0037)</f>
        <v>352.559138592226</v>
      </c>
      <c r="F30" s="12">
        <v>10.4</v>
      </c>
      <c r="G30" s="2">
        <f>(((75/(F30+0.24))-4.1)/0.00664)</f>
        <v>444.1072560920373</v>
      </c>
      <c r="H30" s="12">
        <v>3.98</v>
      </c>
      <c r="I30" s="2">
        <f>((SQRT(H30)-1.15028)/0.00219)</f>
        <v>385.7140339388129</v>
      </c>
      <c r="J30" s="12">
        <v>1.38</v>
      </c>
      <c r="K30" s="2">
        <f>((SQRT(J30)-0.841)/0.0008)</f>
        <v>417.1675155588414</v>
      </c>
      <c r="L30" s="12">
        <v>32</v>
      </c>
      <c r="M30" s="2">
        <f>((SQRT(L30)-1.936)/0.0124)</f>
        <v>300.0688910880952</v>
      </c>
      <c r="N30" s="12"/>
      <c r="O30" s="5">
        <v>0</v>
      </c>
      <c r="P30" s="12">
        <v>198</v>
      </c>
      <c r="Q30" s="5">
        <f>(((1000/P30)-2.158)/0.006)</f>
        <v>482.08417508417506</v>
      </c>
    </row>
    <row r="31" spans="1:17" ht="15.75">
      <c r="A31" s="10">
        <f>RANK(C31,C4:C35,0)</f>
        <v>6</v>
      </c>
      <c r="B31" s="9" t="s">
        <v>7</v>
      </c>
      <c r="C31" s="5">
        <f>SUM(E31:Q31)</f>
        <v>5344.082090911597</v>
      </c>
      <c r="D31" s="11"/>
      <c r="E31" s="2">
        <f>SUM(E28:E30)-MIN(E28:E30)</f>
        <v>732.8187201331068</v>
      </c>
      <c r="F31" s="11"/>
      <c r="G31" s="2">
        <f>SUM(G28:G30)-MIN(G28:G30)</f>
        <v>888.2145121840747</v>
      </c>
      <c r="H31" s="11"/>
      <c r="I31" s="2">
        <f>SUM(I28:I30)-MIN(I28:I30)</f>
        <v>771.4280678776258</v>
      </c>
      <c r="J31" s="11"/>
      <c r="K31" s="2">
        <f>SUM(K28:K30)-MIN(K28:K30)</f>
        <v>834.3350311176828</v>
      </c>
      <c r="L31" s="11"/>
      <c r="M31" s="2">
        <f>SUM(M28:M30)-MIN(M28:M30)</f>
        <v>600.1377821761905</v>
      </c>
      <c r="N31" s="12"/>
      <c r="O31" s="2">
        <f>SUM(O28:O29)-MIN(O28:O29)</f>
        <v>552.9796272545664</v>
      </c>
      <c r="P31" s="12"/>
      <c r="Q31" s="2">
        <f>SUM(Q28:Q30)-MIN(Q28:Q30)</f>
        <v>964.1683501683501</v>
      </c>
    </row>
    <row r="32" spans="1:17" ht="15.75">
      <c r="A32" s="10"/>
      <c r="B32" s="8" t="s">
        <v>8</v>
      </c>
      <c r="C32" s="5"/>
      <c r="D32" s="12">
        <v>8.45</v>
      </c>
      <c r="E32" s="2">
        <f>((SQRT(D32)-1.425)/0.0037)</f>
        <v>400.510370472899</v>
      </c>
      <c r="F32" s="12">
        <v>10.4</v>
      </c>
      <c r="G32" s="2">
        <f>(((75/(F32+0.24))-4.1)/0.00664)</f>
        <v>444.1072560920373</v>
      </c>
      <c r="H32" s="12">
        <v>3.98</v>
      </c>
      <c r="I32" s="2">
        <f>((SQRT(H32)-1.15028)/0.00219)</f>
        <v>385.7140339388129</v>
      </c>
      <c r="J32" s="12">
        <v>1.38</v>
      </c>
      <c r="K32" s="2">
        <f>((SQRT(J32)-0.841)/0.0008)</f>
        <v>417.1675155588414</v>
      </c>
      <c r="L32" s="12">
        <v>32</v>
      </c>
      <c r="M32" s="2">
        <f>((SQRT(L32)-1.936)/0.0124)</f>
        <v>300.0688910880952</v>
      </c>
      <c r="N32" s="12">
        <v>50.3</v>
      </c>
      <c r="O32" s="5">
        <f>(((300/(N32+0.24))-4.1)/0.00332)</f>
        <v>552.9796272545664</v>
      </c>
      <c r="P32" s="12">
        <v>198</v>
      </c>
      <c r="Q32" s="5">
        <f>(((1000/P32)-2.158)/0.006)</f>
        <v>482.08417508417506</v>
      </c>
    </row>
    <row r="33" spans="1:17" ht="15.75">
      <c r="A33" s="10"/>
      <c r="B33" s="8" t="s">
        <v>8</v>
      </c>
      <c r="C33" s="5"/>
      <c r="D33" s="12">
        <v>7.34</v>
      </c>
      <c r="E33" s="2">
        <f>((SQRT(D33)-1.425)/0.0037)</f>
        <v>347.0928207645441</v>
      </c>
      <c r="F33" s="12">
        <v>10.4</v>
      </c>
      <c r="G33" s="2">
        <f>(((75/(F33+0.24))-4.1)/0.00664)</f>
        <v>444.1072560920373</v>
      </c>
      <c r="H33" s="12">
        <v>3.98</v>
      </c>
      <c r="I33" s="2">
        <f>((SQRT(H33)-1.15028)/0.00219)</f>
        <v>385.7140339388129</v>
      </c>
      <c r="J33" s="12">
        <v>1.38</v>
      </c>
      <c r="K33" s="2">
        <f>((SQRT(J33)-0.841)/0.0008)</f>
        <v>417.1675155588414</v>
      </c>
      <c r="L33" s="12">
        <v>32</v>
      </c>
      <c r="M33" s="2">
        <f>((SQRT(L33)-1.936)/0.0124)</f>
        <v>300.0688910880952</v>
      </c>
      <c r="N33" s="12">
        <v>50.3</v>
      </c>
      <c r="O33" s="5">
        <f>(((300/(N33+0.24))-4.1)/0.00332)</f>
        <v>552.9796272545664</v>
      </c>
      <c r="P33" s="12">
        <v>198</v>
      </c>
      <c r="Q33" s="5">
        <f>(((1000/P33)-2.158)/0.006)</f>
        <v>482.08417508417506</v>
      </c>
    </row>
    <row r="34" spans="1:17" ht="15.75">
      <c r="A34" s="10"/>
      <c r="B34" s="8" t="s">
        <v>8</v>
      </c>
      <c r="C34" s="5"/>
      <c r="D34" s="12">
        <v>7.45</v>
      </c>
      <c r="E34" s="2">
        <f>((SQRT(D34)-1.425)/0.0037)</f>
        <v>352.559138592226</v>
      </c>
      <c r="F34" s="12">
        <v>10.4</v>
      </c>
      <c r="G34" s="2">
        <f>(((75/(F34+0.24))-4.1)/0.00664)</f>
        <v>444.1072560920373</v>
      </c>
      <c r="H34" s="12">
        <v>3.98</v>
      </c>
      <c r="I34" s="2">
        <f>((SQRT(H34)-1.15028)/0.00219)</f>
        <v>385.7140339388129</v>
      </c>
      <c r="J34" s="12">
        <v>1.38</v>
      </c>
      <c r="K34" s="2">
        <f>((SQRT(J34)-0.841)/0.0008)</f>
        <v>417.1675155588414</v>
      </c>
      <c r="L34" s="12">
        <v>32</v>
      </c>
      <c r="M34" s="2">
        <f>((SQRT(L34)-1.936)/0.0124)</f>
        <v>300.0688910880952</v>
      </c>
      <c r="N34" s="12"/>
      <c r="O34" s="5">
        <v>0</v>
      </c>
      <c r="P34" s="12">
        <v>198</v>
      </c>
      <c r="Q34" s="5">
        <f>(((1000/P34)-2.158)/0.006)</f>
        <v>482.08417508417506</v>
      </c>
    </row>
    <row r="35" spans="1:17" ht="15.75">
      <c r="A35" s="10">
        <f>RANK(C35,C4:C35,0)</f>
        <v>3</v>
      </c>
      <c r="B35" s="9" t="s">
        <v>8</v>
      </c>
      <c r="C35" s="5">
        <f>SUM(E35:Q35)</f>
        <v>5364.332879843615</v>
      </c>
      <c r="D35" s="11"/>
      <c r="E35" s="2">
        <f>SUM(E32:E34)-MIN(E32:E34)</f>
        <v>753.069509065125</v>
      </c>
      <c r="F35" s="11"/>
      <c r="G35" s="2">
        <f>SUM(G32:G34)-MIN(G32:G34)</f>
        <v>888.2145121840747</v>
      </c>
      <c r="H35" s="11"/>
      <c r="I35" s="2">
        <f>SUM(I32:I34)-MIN(I32:I34)</f>
        <v>771.4280678776258</v>
      </c>
      <c r="J35" s="11"/>
      <c r="K35" s="2">
        <f>SUM(K32:K34)-MIN(K32:K34)</f>
        <v>834.3350311176828</v>
      </c>
      <c r="L35" s="11"/>
      <c r="M35" s="2">
        <f>SUM(M32:M34)-MIN(M32:M34)</f>
        <v>600.1377821761905</v>
      </c>
      <c r="N35" s="12"/>
      <c r="O35" s="2">
        <f>SUM(O32:O33)-MIN(O32:O33)</f>
        <v>552.9796272545664</v>
      </c>
      <c r="P35" s="12"/>
      <c r="Q35" s="2">
        <f>SUM(Q32:Q34)-MIN(Q32:Q34)</f>
        <v>964.1683501683501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35"/>
  <sheetViews>
    <sheetView zoomScalePageLayoutView="0" workbookViewId="0" topLeftCell="A1">
      <selection activeCell="S9" sqref="S9"/>
    </sheetView>
  </sheetViews>
  <sheetFormatPr defaultColWidth="11.421875" defaultRowHeight="15"/>
  <cols>
    <col min="1" max="1" width="6.7109375" style="0" bestFit="1" customWidth="1"/>
    <col min="2" max="2" width="27.421875" style="0" bestFit="1" customWidth="1"/>
    <col min="3" max="3" width="18.7109375" style="0" bestFit="1" customWidth="1"/>
    <col min="4" max="4" width="7.00390625" style="0" bestFit="1" customWidth="1"/>
    <col min="5" max="5" width="8.28125" style="0" bestFit="1" customWidth="1"/>
    <col min="6" max="6" width="6.421875" style="0" bestFit="1" customWidth="1"/>
    <col min="7" max="7" width="8.28125" style="0" bestFit="1" customWidth="1"/>
    <col min="8" max="8" width="6.00390625" style="0" bestFit="1" customWidth="1"/>
    <col min="9" max="9" width="8.28125" style="0" bestFit="1" customWidth="1"/>
    <col min="10" max="10" width="7.140625" style="0" bestFit="1" customWidth="1"/>
    <col min="11" max="11" width="8.28125" style="0" bestFit="1" customWidth="1"/>
    <col min="12" max="12" width="9.00390625" style="0" bestFit="1" customWidth="1"/>
    <col min="13" max="13" width="8.28125" style="0" bestFit="1" customWidth="1"/>
    <col min="14" max="14" width="9.00390625" style="0" bestFit="1" customWidth="1"/>
    <col min="15" max="15" width="8.28125" style="0" bestFit="1" customWidth="1"/>
  </cols>
  <sheetData>
    <row r="1" spans="1:15" ht="20.25">
      <c r="A1" s="17"/>
      <c r="B1" s="15" t="s">
        <v>22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0.25">
      <c r="A2" s="17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5.75">
      <c r="A3" s="10" t="s">
        <v>26</v>
      </c>
      <c r="B3" s="1" t="s">
        <v>0</v>
      </c>
      <c r="C3" s="4" t="s">
        <v>17</v>
      </c>
      <c r="D3" s="1" t="s">
        <v>20</v>
      </c>
      <c r="E3" s="1"/>
      <c r="F3" s="1" t="s">
        <v>23</v>
      </c>
      <c r="G3" s="1"/>
      <c r="H3" s="1" t="s">
        <v>11</v>
      </c>
      <c r="I3" s="1"/>
      <c r="J3" s="1" t="s">
        <v>12</v>
      </c>
      <c r="K3" s="1"/>
      <c r="L3" s="1" t="s">
        <v>24</v>
      </c>
      <c r="M3" s="1"/>
      <c r="N3" s="1" t="s">
        <v>25</v>
      </c>
      <c r="O3" s="5"/>
    </row>
    <row r="4" spans="1:15" ht="15.75">
      <c r="A4" s="10"/>
      <c r="B4" s="2" t="s">
        <v>1</v>
      </c>
      <c r="C4" s="5"/>
      <c r="D4" s="12">
        <v>30</v>
      </c>
      <c r="E4" s="2">
        <f>((SQRT(D4)-1.936)/0.0124)</f>
        <v>285.58270766545655</v>
      </c>
      <c r="F4" s="12">
        <v>8.3</v>
      </c>
      <c r="G4" s="2">
        <f>(((50/(F4+0.24))-3.79)/0.0069)</f>
        <v>299.2465125750941</v>
      </c>
      <c r="H4" s="12">
        <v>3.2</v>
      </c>
      <c r="I4" s="2">
        <f>((SQRT(H4)-1.15028)/0.00219)</f>
        <v>291.5864757990099</v>
      </c>
      <c r="J4" s="12">
        <v>1.21</v>
      </c>
      <c r="K4" s="2">
        <f>((SQRT(J4)-0.841)/0.0008)</f>
        <v>323.7500000000001</v>
      </c>
      <c r="L4" s="12">
        <v>34</v>
      </c>
      <c r="M4" s="5">
        <f>(((200/(L4+0.24))-3.79)/0.00345)</f>
        <v>594.5279696600296</v>
      </c>
      <c r="N4" s="12">
        <v>243</v>
      </c>
      <c r="O4" s="5">
        <f>(((1000/N4)-2.158)/0.006)</f>
        <v>326.20438957475994</v>
      </c>
    </row>
    <row r="5" spans="1:15" ht="15.75">
      <c r="A5" s="10"/>
      <c r="B5" s="2" t="s">
        <v>1</v>
      </c>
      <c r="C5" s="5"/>
      <c r="D5" s="12">
        <v>38</v>
      </c>
      <c r="E5" s="2">
        <f>((SQRT(D5)-1.936)/0.0124)</f>
        <v>341.00112927169164</v>
      </c>
      <c r="F5" s="12">
        <v>8.1</v>
      </c>
      <c r="G5" s="2">
        <f>(((50/(F5+0.24))-3.79)/0.0069)</f>
        <v>319.59475897542836</v>
      </c>
      <c r="H5" s="12">
        <v>3.24</v>
      </c>
      <c r="I5" s="2">
        <f>((SQRT(H5)-1.15028)/0.00219)</f>
        <v>296.675799086758</v>
      </c>
      <c r="J5" s="12">
        <v>1.24</v>
      </c>
      <c r="K5" s="2">
        <f>((SQRT(J5)-0.841)/0.0008)</f>
        <v>340.69109070750557</v>
      </c>
      <c r="L5" s="12">
        <v>35</v>
      </c>
      <c r="M5" s="5">
        <f>(((200/(L5+0.24))-3.79)/0.00345)</f>
        <v>546.4837388343286</v>
      </c>
      <c r="N5" s="12">
        <v>232</v>
      </c>
      <c r="O5" s="5">
        <f>(((1000/N5)-2.158)/0.006)</f>
        <v>358.72413793103453</v>
      </c>
    </row>
    <row r="6" spans="1:15" ht="15.75">
      <c r="A6" s="18"/>
      <c r="B6" s="2" t="s">
        <v>1</v>
      </c>
      <c r="C6" s="5"/>
      <c r="D6" s="12">
        <v>36</v>
      </c>
      <c r="E6" s="2">
        <f>((SQRT(D6)-1.936)/0.0124)</f>
        <v>327.741935483871</v>
      </c>
      <c r="F6" s="12">
        <v>8.2</v>
      </c>
      <c r="G6" s="2">
        <f>(((50/(F6+0.24))-3.79)/0.0069)</f>
        <v>309.300089291847</v>
      </c>
      <c r="H6" s="12">
        <v>3.28</v>
      </c>
      <c r="I6" s="2">
        <f>((SQRT(H6)-1.15028)/0.00219)</f>
        <v>301.7338025696271</v>
      </c>
      <c r="J6" s="12">
        <v>1.11</v>
      </c>
      <c r="K6" s="2">
        <f>((SQRT(J6)-0.841)/0.0008)</f>
        <v>265.7067191065923</v>
      </c>
      <c r="L6" s="12"/>
      <c r="M6" s="5">
        <v>0</v>
      </c>
      <c r="N6" s="12">
        <v>222</v>
      </c>
      <c r="O6" s="5">
        <f>(((1000/N6)-2.158)/0.006)</f>
        <v>391.0840840840841</v>
      </c>
    </row>
    <row r="7" spans="1:15" ht="15.75">
      <c r="A7" s="10">
        <f>RANK(C7,C4:C35,0)</f>
        <v>4</v>
      </c>
      <c r="B7" s="6" t="s">
        <v>1</v>
      </c>
      <c r="C7" s="5">
        <f>SUM(E7:O7)</f>
        <v>3904.824797061877</v>
      </c>
      <c r="D7" s="11"/>
      <c r="E7" s="2">
        <f>SUM(E4:E6)-MIN(E4:E6)</f>
        <v>668.7430647555625</v>
      </c>
      <c r="F7" s="11"/>
      <c r="G7" s="2">
        <f>SUM(G4:G6)-MIN(G4:G6)</f>
        <v>628.8948482672752</v>
      </c>
      <c r="H7" s="11"/>
      <c r="I7" s="2">
        <f>SUM(I4:I6)-MIN(I4:I6)</f>
        <v>598.4096016563851</v>
      </c>
      <c r="J7" s="11"/>
      <c r="K7" s="2">
        <f>SUM(K4:K6)-MIN(K4:K6)</f>
        <v>664.4410907075057</v>
      </c>
      <c r="L7" s="11"/>
      <c r="M7" s="2">
        <f>SUM(M4:M5)-MIN(M4:M5)</f>
        <v>594.5279696600295</v>
      </c>
      <c r="N7" s="12"/>
      <c r="O7" s="2">
        <f>SUM(O4:O6)-MIN(O4:O6)</f>
        <v>749.8082220151186</v>
      </c>
    </row>
    <row r="8" spans="1:15" ht="15.75">
      <c r="A8" s="10"/>
      <c r="B8" s="2" t="s">
        <v>2</v>
      </c>
      <c r="C8" s="5"/>
      <c r="D8" s="12">
        <v>30</v>
      </c>
      <c r="E8" s="2">
        <f>((SQRT(D8)-1.936)/0.0124)</f>
        <v>285.58270766545655</v>
      </c>
      <c r="F8" s="12">
        <v>8.3</v>
      </c>
      <c r="G8" s="2">
        <f>(((50/(F8+0.24))-3.79)/0.0069)</f>
        <v>299.2465125750941</v>
      </c>
      <c r="H8" s="12">
        <v>3.2</v>
      </c>
      <c r="I8" s="2">
        <f>((SQRT(H8)-1.15028)/0.00219)</f>
        <v>291.5864757990099</v>
      </c>
      <c r="J8" s="12">
        <v>1.21</v>
      </c>
      <c r="K8" s="2">
        <f>((SQRT(J8)-0.841)/0.0008)</f>
        <v>323.7500000000001</v>
      </c>
      <c r="L8" s="12">
        <v>34</v>
      </c>
      <c r="M8" s="5">
        <f>(((200/(L8+0.24))-3.79)/0.00345)</f>
        <v>594.5279696600296</v>
      </c>
      <c r="N8" s="12">
        <v>243</v>
      </c>
      <c r="O8" s="5">
        <f>(((1000/N8)-2.158)/0.006)</f>
        <v>326.20438957475994</v>
      </c>
    </row>
    <row r="9" spans="1:15" ht="15.75">
      <c r="A9" s="10"/>
      <c r="B9" s="2" t="s">
        <v>2</v>
      </c>
      <c r="C9" s="5"/>
      <c r="D9" s="12">
        <v>30</v>
      </c>
      <c r="E9" s="2">
        <f>((SQRT(D9)-1.936)/0.0124)</f>
        <v>285.58270766545655</v>
      </c>
      <c r="F9" s="12">
        <v>8.1</v>
      </c>
      <c r="G9" s="2">
        <f>(((50/(F9+0.24))-3.79)/0.0069)</f>
        <v>319.59475897542836</v>
      </c>
      <c r="H9" s="12">
        <v>3.24</v>
      </c>
      <c r="I9" s="2">
        <f>((SQRT(H9)-1.15028)/0.00219)</f>
        <v>296.675799086758</v>
      </c>
      <c r="J9" s="12">
        <v>1.24</v>
      </c>
      <c r="K9" s="2">
        <f>((SQRT(J9)-0.841)/0.0008)</f>
        <v>340.69109070750557</v>
      </c>
      <c r="L9" s="12">
        <v>35</v>
      </c>
      <c r="M9" s="5">
        <f>(((200/(L9+0.24))-3.79)/0.00345)</f>
        <v>546.4837388343286</v>
      </c>
      <c r="N9" s="12">
        <v>232</v>
      </c>
      <c r="O9" s="5">
        <f>(((1000/N9)-2.158)/0.006)</f>
        <v>358.72413793103453</v>
      </c>
    </row>
    <row r="10" spans="1:15" ht="15.75">
      <c r="A10" s="10"/>
      <c r="B10" s="2" t="s">
        <v>2</v>
      </c>
      <c r="C10" s="5"/>
      <c r="D10" s="12">
        <v>36</v>
      </c>
      <c r="E10" s="2">
        <f>((SQRT(D10)-1.936)/0.0124)</f>
        <v>327.741935483871</v>
      </c>
      <c r="F10" s="12">
        <v>8.2</v>
      </c>
      <c r="G10" s="2">
        <f>(((50/(F10+0.24))-3.79)/0.0069)</f>
        <v>309.300089291847</v>
      </c>
      <c r="H10" s="12">
        <v>3.28</v>
      </c>
      <c r="I10" s="2">
        <f>((SQRT(H10)-1.15028)/0.00219)</f>
        <v>301.7338025696271</v>
      </c>
      <c r="J10" s="12">
        <v>1.11</v>
      </c>
      <c r="K10" s="2">
        <f>((SQRT(J10)-0.841)/0.0008)</f>
        <v>265.7067191065923</v>
      </c>
      <c r="L10" s="12"/>
      <c r="M10" s="5">
        <v>0</v>
      </c>
      <c r="N10" s="12">
        <v>222</v>
      </c>
      <c r="O10" s="5">
        <f>(((1000/N10)-2.158)/0.006)</f>
        <v>391.0840840840841</v>
      </c>
    </row>
    <row r="11" spans="1:15" ht="15.75">
      <c r="A11" s="10">
        <f>RANK(C11,C4:C35,0)</f>
        <v>8</v>
      </c>
      <c r="B11" s="6" t="s">
        <v>2</v>
      </c>
      <c r="C11" s="5">
        <f>SUM(E11:O11)</f>
        <v>3849.406375455642</v>
      </c>
      <c r="D11" s="11"/>
      <c r="E11" s="2">
        <f>SUM(E8:E10)-MIN(E8:E10)</f>
        <v>613.3246431493276</v>
      </c>
      <c r="F11" s="11"/>
      <c r="G11" s="2">
        <f>SUM(G8:G10)-MIN(G8:G10)</f>
        <v>628.8948482672752</v>
      </c>
      <c r="H11" s="11"/>
      <c r="I11" s="2">
        <f>SUM(I8:I10)-MIN(I8:I10)</f>
        <v>598.4096016563851</v>
      </c>
      <c r="J11" s="11"/>
      <c r="K11" s="2">
        <f>SUM(K8:K10)-MIN(K8:K10)</f>
        <v>664.4410907075057</v>
      </c>
      <c r="L11" s="11"/>
      <c r="M11" s="2">
        <f>SUM(M8:M9)-MIN(M8:M9)</f>
        <v>594.5279696600295</v>
      </c>
      <c r="N11" s="12"/>
      <c r="O11" s="2">
        <f>SUM(O8:O10)-MIN(O8:O10)</f>
        <v>749.8082220151186</v>
      </c>
    </row>
    <row r="12" spans="1:15" ht="15.75">
      <c r="A12" s="10"/>
      <c r="B12" s="2" t="s">
        <v>3</v>
      </c>
      <c r="C12" s="5"/>
      <c r="D12" s="12">
        <v>40</v>
      </c>
      <c r="E12" s="2">
        <f>((SQRT(D12)-1.936)/0.0124)</f>
        <v>353.9157516400612</v>
      </c>
      <c r="F12" s="12">
        <v>8.3</v>
      </c>
      <c r="G12" s="2">
        <f>(((50/(F12+0.24))-3.79)/0.0069)</f>
        <v>299.2465125750941</v>
      </c>
      <c r="H12" s="12">
        <v>3.2</v>
      </c>
      <c r="I12" s="2">
        <f>((SQRT(H12)-1.15028)/0.00219)</f>
        <v>291.5864757990099</v>
      </c>
      <c r="J12" s="12">
        <v>1.21</v>
      </c>
      <c r="K12" s="2">
        <f>((SQRT(J12)-0.841)/0.0008)</f>
        <v>323.7500000000001</v>
      </c>
      <c r="L12" s="12">
        <v>34</v>
      </c>
      <c r="M12" s="5">
        <f>(((200/(L12+0.24))-3.79)/0.00345)</f>
        <v>594.5279696600296</v>
      </c>
      <c r="N12" s="12">
        <v>243</v>
      </c>
      <c r="O12" s="5">
        <f>(((1000/N12)-2.158)/0.006)</f>
        <v>326.20438957475994</v>
      </c>
    </row>
    <row r="13" spans="1:15" ht="15.75">
      <c r="A13" s="10"/>
      <c r="B13" s="2" t="s">
        <v>3</v>
      </c>
      <c r="C13" s="5"/>
      <c r="D13" s="12">
        <v>30</v>
      </c>
      <c r="E13" s="2">
        <f>((SQRT(D13)-1.936)/0.0124)</f>
        <v>285.58270766545655</v>
      </c>
      <c r="F13" s="12">
        <v>8.1</v>
      </c>
      <c r="G13" s="2">
        <f>(((50/(F13+0.24))-3.79)/0.0069)</f>
        <v>319.59475897542836</v>
      </c>
      <c r="H13" s="12">
        <v>3.24</v>
      </c>
      <c r="I13" s="2">
        <f>((SQRT(H13)-1.15028)/0.00219)</f>
        <v>296.675799086758</v>
      </c>
      <c r="J13" s="12">
        <v>1.24</v>
      </c>
      <c r="K13" s="2">
        <f>((SQRT(J13)-0.841)/0.0008)</f>
        <v>340.69109070750557</v>
      </c>
      <c r="L13" s="12">
        <v>35</v>
      </c>
      <c r="M13" s="5">
        <f>(((200/(L13+0.24))-3.79)/0.00345)</f>
        <v>546.4837388343286</v>
      </c>
      <c r="N13" s="12">
        <v>232</v>
      </c>
      <c r="O13" s="5">
        <f>(((1000/N13)-2.158)/0.006)</f>
        <v>358.72413793103453</v>
      </c>
    </row>
    <row r="14" spans="1:15" ht="15.75">
      <c r="A14" s="10"/>
      <c r="B14" s="2" t="s">
        <v>3</v>
      </c>
      <c r="C14" s="5"/>
      <c r="D14" s="12">
        <v>45</v>
      </c>
      <c r="E14" s="2">
        <f>((SQRT(D14)-1.936)/0.0124)</f>
        <v>384.85515584672333</v>
      </c>
      <c r="F14" s="12">
        <v>8.2</v>
      </c>
      <c r="G14" s="2">
        <f>(((50/(F14+0.24))-3.79)/0.0069)</f>
        <v>309.300089291847</v>
      </c>
      <c r="H14" s="12">
        <v>3.28</v>
      </c>
      <c r="I14" s="2">
        <f>((SQRT(H14)-1.15028)/0.00219)</f>
        <v>301.7338025696271</v>
      </c>
      <c r="J14" s="12">
        <v>1.11</v>
      </c>
      <c r="K14" s="2">
        <f>((SQRT(J14)-0.841)/0.0008)</f>
        <v>265.7067191065923</v>
      </c>
      <c r="L14" s="12"/>
      <c r="M14" s="5">
        <v>0</v>
      </c>
      <c r="N14" s="12">
        <v>222</v>
      </c>
      <c r="O14" s="5">
        <f>(((1000/N14)-2.158)/0.006)</f>
        <v>391.0840840840841</v>
      </c>
    </row>
    <row r="15" spans="1:15" ht="15.75">
      <c r="A15" s="10">
        <f>RANK(C15,C4:C35,0)</f>
        <v>1</v>
      </c>
      <c r="B15" s="6" t="s">
        <v>3</v>
      </c>
      <c r="C15" s="5">
        <f>SUM(E15:O15)</f>
        <v>3974.852639793099</v>
      </c>
      <c r="D15" s="11"/>
      <c r="E15" s="2">
        <f>SUM(E12:E14)-MIN(E12:E14)</f>
        <v>738.7709074867846</v>
      </c>
      <c r="F15" s="11"/>
      <c r="G15" s="2">
        <f>SUM(G12:G14)-MIN(G12:G14)</f>
        <v>628.8948482672752</v>
      </c>
      <c r="H15" s="11"/>
      <c r="I15" s="2">
        <f>SUM(I12:I14)-MIN(I12:I14)</f>
        <v>598.4096016563851</v>
      </c>
      <c r="J15" s="11"/>
      <c r="K15" s="2">
        <f>SUM(K12:K14)-MIN(K12:K14)</f>
        <v>664.4410907075057</v>
      </c>
      <c r="L15" s="11"/>
      <c r="M15" s="2">
        <f>SUM(M12:M13)-MIN(M12:M13)</f>
        <v>594.5279696600295</v>
      </c>
      <c r="N15" s="12"/>
      <c r="O15" s="2">
        <f>SUM(O12:O14)-MIN(O12:O14)</f>
        <v>749.8082220151186</v>
      </c>
    </row>
    <row r="16" spans="1:15" ht="15.75">
      <c r="A16" s="10"/>
      <c r="B16" s="2" t="s">
        <v>4</v>
      </c>
      <c r="C16" s="5"/>
      <c r="D16" s="12">
        <v>30</v>
      </c>
      <c r="E16" s="2">
        <f>((SQRT(D16)-1.936)/0.0124)</f>
        <v>285.58270766545655</v>
      </c>
      <c r="F16" s="12">
        <v>8.3</v>
      </c>
      <c r="G16" s="2">
        <f>(((50/(F16+0.24))-3.79)/0.0069)</f>
        <v>299.2465125750941</v>
      </c>
      <c r="H16" s="12">
        <v>3.2</v>
      </c>
      <c r="I16" s="2">
        <f>((SQRT(H16)-1.15028)/0.00219)</f>
        <v>291.5864757990099</v>
      </c>
      <c r="J16" s="12">
        <v>1.21</v>
      </c>
      <c r="K16" s="2">
        <f>((SQRT(J16)-0.841)/0.0008)</f>
        <v>323.7500000000001</v>
      </c>
      <c r="L16" s="12">
        <v>34</v>
      </c>
      <c r="M16" s="5">
        <f>(((200/(L16+0.24))-3.79)/0.00345)</f>
        <v>594.5279696600296</v>
      </c>
      <c r="N16" s="12">
        <v>243</v>
      </c>
      <c r="O16" s="5">
        <f>(((1000/N16)-2.158)/0.006)</f>
        <v>326.20438957475994</v>
      </c>
    </row>
    <row r="17" spans="1:15" ht="15.75">
      <c r="A17" s="10"/>
      <c r="B17" s="2" t="s">
        <v>4</v>
      </c>
      <c r="C17" s="5"/>
      <c r="D17" s="12">
        <v>41</v>
      </c>
      <c r="E17" s="2">
        <f>((SQRT(D17)-1.936)/0.0124)</f>
        <v>360.2519546316814</v>
      </c>
      <c r="F17" s="12">
        <v>8.1</v>
      </c>
      <c r="G17" s="2">
        <f>(((50/(F17+0.24))-3.79)/0.0069)</f>
        <v>319.59475897542836</v>
      </c>
      <c r="H17" s="12">
        <v>3.24</v>
      </c>
      <c r="I17" s="2">
        <f>((SQRT(H17)-1.15028)/0.00219)</f>
        <v>296.675799086758</v>
      </c>
      <c r="J17" s="12">
        <v>1.24</v>
      </c>
      <c r="K17" s="2">
        <f>((SQRT(J17)-0.841)/0.0008)</f>
        <v>340.69109070750557</v>
      </c>
      <c r="L17" s="12">
        <v>35</v>
      </c>
      <c r="M17" s="5">
        <f>(((200/(L17+0.24))-3.79)/0.00345)</f>
        <v>546.4837388343286</v>
      </c>
      <c r="N17" s="12">
        <v>232</v>
      </c>
      <c r="O17" s="5">
        <f>(((1000/N17)-2.158)/0.006)</f>
        <v>358.72413793103453</v>
      </c>
    </row>
    <row r="18" spans="1:15" ht="15.75">
      <c r="A18" s="10"/>
      <c r="B18" s="2" t="s">
        <v>4</v>
      </c>
      <c r="C18" s="5"/>
      <c r="D18" s="12">
        <v>36</v>
      </c>
      <c r="E18" s="2">
        <f>((SQRT(D18)-1.936)/0.0124)</f>
        <v>327.741935483871</v>
      </c>
      <c r="F18" s="12">
        <v>8.2</v>
      </c>
      <c r="G18" s="2">
        <f>(((50/(F18+0.24))-3.79)/0.0069)</f>
        <v>309.300089291847</v>
      </c>
      <c r="H18" s="12">
        <v>3.28</v>
      </c>
      <c r="I18" s="2">
        <f>((SQRT(H18)-1.15028)/0.00219)</f>
        <v>301.7338025696271</v>
      </c>
      <c r="J18" s="12">
        <v>1.11</v>
      </c>
      <c r="K18" s="2">
        <f>((SQRT(J18)-0.841)/0.0008)</f>
        <v>265.7067191065923</v>
      </c>
      <c r="L18" s="12"/>
      <c r="M18" s="5">
        <v>0</v>
      </c>
      <c r="N18" s="12">
        <v>222</v>
      </c>
      <c r="O18" s="5">
        <f>(((1000/N18)-2.158)/0.006)</f>
        <v>391.0840840840841</v>
      </c>
    </row>
    <row r="19" spans="1:15" ht="15.75">
      <c r="A19" s="10">
        <f>RANK(C19,C4:C35,0)</f>
        <v>3</v>
      </c>
      <c r="B19" s="6" t="s">
        <v>4</v>
      </c>
      <c r="C19" s="5">
        <f>SUM(E19:O19)</f>
        <v>3924.0756224218667</v>
      </c>
      <c r="D19" s="11"/>
      <c r="E19" s="2">
        <f>SUM(E16:E18)-MIN(E16:E18)</f>
        <v>687.9938901155524</v>
      </c>
      <c r="F19" s="11"/>
      <c r="G19" s="2">
        <f>SUM(G16:G18)-MIN(G16:G18)</f>
        <v>628.8948482672752</v>
      </c>
      <c r="H19" s="11"/>
      <c r="I19" s="2">
        <f>SUM(I16:I18)-MIN(I16:I18)</f>
        <v>598.4096016563851</v>
      </c>
      <c r="J19" s="11"/>
      <c r="K19" s="2">
        <f>SUM(K16:K18)-MIN(K16:K18)</f>
        <v>664.4410907075057</v>
      </c>
      <c r="L19" s="11"/>
      <c r="M19" s="2">
        <f>SUM(M16:M17)-MIN(M16:M17)</f>
        <v>594.5279696600295</v>
      </c>
      <c r="N19" s="12"/>
      <c r="O19" s="2">
        <f>SUM(O16:O18)-MIN(O16:O18)</f>
        <v>749.8082220151186</v>
      </c>
    </row>
    <row r="20" spans="1:15" ht="15.75">
      <c r="A20" s="10"/>
      <c r="B20" s="2" t="s">
        <v>5</v>
      </c>
      <c r="C20" s="5"/>
      <c r="D20" s="12">
        <v>30</v>
      </c>
      <c r="E20" s="2">
        <f>((SQRT(D20)-1.936)/0.0124)</f>
        <v>285.58270766545655</v>
      </c>
      <c r="F20" s="12">
        <v>8.3</v>
      </c>
      <c r="G20" s="2">
        <f>(((50/(F20+0.24))-3.79)/0.0069)</f>
        <v>299.2465125750941</v>
      </c>
      <c r="H20" s="12">
        <v>3.2</v>
      </c>
      <c r="I20" s="2">
        <f>((SQRT(H20)-1.15028)/0.00219)</f>
        <v>291.5864757990099</v>
      </c>
      <c r="J20" s="12">
        <v>1.21</v>
      </c>
      <c r="K20" s="2">
        <f>((SQRT(J20)-0.841)/0.0008)</f>
        <v>323.7500000000001</v>
      </c>
      <c r="L20" s="12">
        <v>34</v>
      </c>
      <c r="M20" s="5">
        <f>(((200/(L20+0.24))-3.79)/0.00345)</f>
        <v>594.5279696600296</v>
      </c>
      <c r="N20" s="12">
        <v>243</v>
      </c>
      <c r="O20" s="5">
        <f>(((1000/N20)-2.158)/0.006)</f>
        <v>326.20438957475994</v>
      </c>
    </row>
    <row r="21" spans="1:15" ht="15.75">
      <c r="A21" s="10"/>
      <c r="B21" s="2" t="s">
        <v>5</v>
      </c>
      <c r="C21" s="5"/>
      <c r="D21" s="12">
        <v>34</v>
      </c>
      <c r="E21" s="2">
        <f>((SQRT(D21)-1.936)/0.0124)</f>
        <v>314.10902377784686</v>
      </c>
      <c r="F21" s="12">
        <v>8.1</v>
      </c>
      <c r="G21" s="2">
        <f>(((50/(F21+0.24))-3.79)/0.0069)</f>
        <v>319.59475897542836</v>
      </c>
      <c r="H21" s="12">
        <v>3.24</v>
      </c>
      <c r="I21" s="2">
        <f>((SQRT(H21)-1.15028)/0.00219)</f>
        <v>296.675799086758</v>
      </c>
      <c r="J21" s="12">
        <v>1.24</v>
      </c>
      <c r="K21" s="2">
        <f>((SQRT(J21)-0.841)/0.0008)</f>
        <v>340.69109070750557</v>
      </c>
      <c r="L21" s="12">
        <v>35</v>
      </c>
      <c r="M21" s="5">
        <f>(((200/(L21+0.24))-3.79)/0.00345)</f>
        <v>546.4837388343286</v>
      </c>
      <c r="N21" s="12">
        <v>232</v>
      </c>
      <c r="O21" s="5">
        <f>(((1000/N21)-2.158)/0.006)</f>
        <v>358.72413793103453</v>
      </c>
    </row>
    <row r="22" spans="1:15" ht="15.75">
      <c r="A22" s="10"/>
      <c r="B22" s="2" t="s">
        <v>5</v>
      </c>
      <c r="C22" s="5"/>
      <c r="D22" s="12">
        <v>36</v>
      </c>
      <c r="E22" s="2">
        <f>((SQRT(D22)-1.936)/0.0124)</f>
        <v>327.741935483871</v>
      </c>
      <c r="F22" s="12">
        <v>8.2</v>
      </c>
      <c r="G22" s="2">
        <f>(((50/(F22+0.24))-3.79)/0.0069)</f>
        <v>309.300089291847</v>
      </c>
      <c r="H22" s="12">
        <v>3.28</v>
      </c>
      <c r="I22" s="2">
        <f>((SQRT(H22)-1.15028)/0.00219)</f>
        <v>301.7338025696271</v>
      </c>
      <c r="J22" s="12">
        <v>1.11</v>
      </c>
      <c r="K22" s="2">
        <f>((SQRT(J22)-0.841)/0.0008)</f>
        <v>265.7067191065923</v>
      </c>
      <c r="L22" s="12"/>
      <c r="M22" s="5">
        <v>0</v>
      </c>
      <c r="N22" s="12">
        <v>222</v>
      </c>
      <c r="O22" s="5">
        <f>(((1000/N22)-2.158)/0.006)</f>
        <v>391.0840840840841</v>
      </c>
    </row>
    <row r="23" spans="1:15" ht="15.75">
      <c r="A23" s="10">
        <f>RANK(C23,C4:C35,0)</f>
        <v>7</v>
      </c>
      <c r="B23" s="6" t="s">
        <v>5</v>
      </c>
      <c r="C23" s="5">
        <f>SUM(E23:O23)</f>
        <v>3877.932691568032</v>
      </c>
      <c r="D23" s="11"/>
      <c r="E23" s="2">
        <f>SUM(E20:E22)-MIN(E20:E22)</f>
        <v>641.8509592617179</v>
      </c>
      <c r="F23" s="11"/>
      <c r="G23" s="2">
        <f>SUM(G20:G22)-MIN(G20:G22)</f>
        <v>628.8948482672752</v>
      </c>
      <c r="H23" s="11"/>
      <c r="I23" s="2">
        <f>SUM(I20:I22)-MIN(I20:I22)</f>
        <v>598.4096016563851</v>
      </c>
      <c r="J23" s="11"/>
      <c r="K23" s="2">
        <f>SUM(K20:K22)-MIN(K20:K22)</f>
        <v>664.4410907075057</v>
      </c>
      <c r="L23" s="11"/>
      <c r="M23" s="2">
        <f>SUM(M20:M21)-MIN(M20:M21)</f>
        <v>594.5279696600295</v>
      </c>
      <c r="N23" s="12"/>
      <c r="O23" s="2">
        <f>SUM(O20:O22)-MIN(O20:O22)</f>
        <v>749.8082220151186</v>
      </c>
    </row>
    <row r="24" spans="1:15" ht="15.75">
      <c r="A24" s="10"/>
      <c r="B24" s="2" t="s">
        <v>6</v>
      </c>
      <c r="C24" s="5"/>
      <c r="D24" s="12">
        <v>30</v>
      </c>
      <c r="E24" s="2">
        <f>((SQRT(D24)-1.936)/0.0124)</f>
        <v>285.58270766545655</v>
      </c>
      <c r="F24" s="12">
        <v>8.3</v>
      </c>
      <c r="G24" s="2">
        <f>(((50/(F24+0.24))-3.79)/0.0069)</f>
        <v>299.2465125750941</v>
      </c>
      <c r="H24" s="12">
        <v>3.2</v>
      </c>
      <c r="I24" s="2">
        <f>((SQRT(H24)-1.15028)/0.00219)</f>
        <v>291.5864757990099</v>
      </c>
      <c r="J24" s="12">
        <v>1.21</v>
      </c>
      <c r="K24" s="2">
        <f>((SQRT(J24)-0.841)/0.0008)</f>
        <v>323.7500000000001</v>
      </c>
      <c r="L24" s="12">
        <v>34</v>
      </c>
      <c r="M24" s="5">
        <f>(((200/(L24+0.24))-3.79)/0.00345)</f>
        <v>594.5279696600296</v>
      </c>
      <c r="N24" s="12">
        <v>243</v>
      </c>
      <c r="O24" s="5">
        <f>(((1000/N24)-2.158)/0.006)</f>
        <v>326.20438957475994</v>
      </c>
    </row>
    <row r="25" spans="1:15" ht="15.75">
      <c r="A25" s="10"/>
      <c r="B25" s="2" t="s">
        <v>6</v>
      </c>
      <c r="C25" s="5"/>
      <c r="D25" s="12">
        <v>35</v>
      </c>
      <c r="E25" s="2">
        <f>((SQRT(D25)-1.936)/0.0124)</f>
        <v>320.9741760564207</v>
      </c>
      <c r="F25" s="12">
        <v>8.1</v>
      </c>
      <c r="G25" s="2">
        <f>(((50/(F25+0.24))-3.79)/0.0069)</f>
        <v>319.59475897542836</v>
      </c>
      <c r="H25" s="12">
        <v>3.24</v>
      </c>
      <c r="I25" s="2">
        <f>((SQRT(H25)-1.15028)/0.00219)</f>
        <v>296.675799086758</v>
      </c>
      <c r="J25" s="12">
        <v>1.24</v>
      </c>
      <c r="K25" s="2">
        <f>((SQRT(J25)-0.841)/0.0008)</f>
        <v>340.69109070750557</v>
      </c>
      <c r="L25" s="12">
        <v>35</v>
      </c>
      <c r="M25" s="5">
        <f>(((200/(L25+0.24))-3.79)/0.00345)</f>
        <v>546.4837388343286</v>
      </c>
      <c r="N25" s="12">
        <v>232</v>
      </c>
      <c r="O25" s="5">
        <f>(((1000/N25)-2.158)/0.006)</f>
        <v>358.72413793103453</v>
      </c>
    </row>
    <row r="26" spans="1:15" ht="15.75">
      <c r="A26" s="10"/>
      <c r="B26" s="2" t="s">
        <v>6</v>
      </c>
      <c r="C26" s="5"/>
      <c r="D26" s="12">
        <v>36</v>
      </c>
      <c r="E26" s="2">
        <f>((SQRT(D26)-1.936)/0.0124)</f>
        <v>327.741935483871</v>
      </c>
      <c r="F26" s="12">
        <v>8.2</v>
      </c>
      <c r="G26" s="2">
        <f>(((50/(F26+0.24))-3.79)/0.0069)</f>
        <v>309.300089291847</v>
      </c>
      <c r="H26" s="12">
        <v>3.28</v>
      </c>
      <c r="I26" s="2">
        <f>((SQRT(H26)-1.15028)/0.00219)</f>
        <v>301.7338025696271</v>
      </c>
      <c r="J26" s="12">
        <v>1.11</v>
      </c>
      <c r="K26" s="2">
        <f>((SQRT(J26)-0.841)/0.0008)</f>
        <v>265.7067191065923</v>
      </c>
      <c r="L26" s="12"/>
      <c r="M26" s="5">
        <v>0</v>
      </c>
      <c r="N26" s="12">
        <v>222</v>
      </c>
      <c r="O26" s="5">
        <f>(((1000/N26)-2.158)/0.006)</f>
        <v>391.0840840840841</v>
      </c>
    </row>
    <row r="27" spans="1:15" ht="15.75">
      <c r="A27" s="10">
        <f>RANK(C27,C4:C35,0)</f>
        <v>6</v>
      </c>
      <c r="B27" s="6" t="s">
        <v>6</v>
      </c>
      <c r="C27" s="5">
        <f>SUM(E27:O27)</f>
        <v>3884.797843846606</v>
      </c>
      <c r="D27" s="11"/>
      <c r="E27" s="2">
        <f>SUM(E24:E26)-MIN(E24:E26)</f>
        <v>648.7161115402916</v>
      </c>
      <c r="F27" s="11"/>
      <c r="G27" s="2">
        <f>SUM(G24:G26)-MIN(G24:G26)</f>
        <v>628.8948482672752</v>
      </c>
      <c r="H27" s="11"/>
      <c r="I27" s="2">
        <f>SUM(I24:I26)-MIN(I24:I26)</f>
        <v>598.4096016563851</v>
      </c>
      <c r="J27" s="11"/>
      <c r="K27" s="2">
        <f>SUM(K24:K26)-MIN(K24:K26)</f>
        <v>664.4410907075057</v>
      </c>
      <c r="L27" s="11"/>
      <c r="M27" s="2">
        <f>SUM(M24:M25)-MIN(M24:M25)</f>
        <v>594.5279696600295</v>
      </c>
      <c r="N27" s="12"/>
      <c r="O27" s="2">
        <f>SUM(O24:O26)-MIN(O24:O26)</f>
        <v>749.8082220151186</v>
      </c>
    </row>
    <row r="28" spans="1:15" ht="15.75">
      <c r="A28" s="10"/>
      <c r="B28" s="2" t="s">
        <v>7</v>
      </c>
      <c r="C28" s="5"/>
      <c r="D28" s="12">
        <v>38</v>
      </c>
      <c r="E28" s="2">
        <f>((SQRT(D28)-1.936)/0.0124)</f>
        <v>341.00112927169164</v>
      </c>
      <c r="F28" s="12">
        <v>8.3</v>
      </c>
      <c r="G28" s="2">
        <f>(((50/(F28+0.24))-3.79)/0.0069)</f>
        <v>299.2465125750941</v>
      </c>
      <c r="H28" s="12">
        <v>3.2</v>
      </c>
      <c r="I28" s="2">
        <f>((SQRT(H28)-1.15028)/0.00219)</f>
        <v>291.5864757990099</v>
      </c>
      <c r="J28" s="12">
        <v>1.21</v>
      </c>
      <c r="K28" s="2">
        <f>((SQRT(J28)-0.841)/0.0008)</f>
        <v>323.7500000000001</v>
      </c>
      <c r="L28" s="12">
        <v>34</v>
      </c>
      <c r="M28" s="5">
        <f>(((200/(L28+0.24))-3.79)/0.00345)</f>
        <v>594.5279696600296</v>
      </c>
      <c r="N28" s="12">
        <v>243</v>
      </c>
      <c r="O28" s="5">
        <f>(((1000/N28)-2.158)/0.006)</f>
        <v>326.20438957475994</v>
      </c>
    </row>
    <row r="29" spans="1:15" ht="15.75">
      <c r="A29" s="10"/>
      <c r="B29" s="2" t="s">
        <v>7</v>
      </c>
      <c r="C29" s="5"/>
      <c r="D29" s="12">
        <v>30</v>
      </c>
      <c r="E29" s="2">
        <f>((SQRT(D29)-1.936)/0.0124)</f>
        <v>285.58270766545655</v>
      </c>
      <c r="F29" s="12">
        <v>8.1</v>
      </c>
      <c r="G29" s="2">
        <f>(((50/(F29+0.24))-3.79)/0.0069)</f>
        <v>319.59475897542836</v>
      </c>
      <c r="H29" s="12">
        <v>3.24</v>
      </c>
      <c r="I29" s="2">
        <f>((SQRT(H29)-1.15028)/0.00219)</f>
        <v>296.675799086758</v>
      </c>
      <c r="J29" s="12">
        <v>1.24</v>
      </c>
      <c r="K29" s="2">
        <f>((SQRT(J29)-0.841)/0.0008)</f>
        <v>340.69109070750557</v>
      </c>
      <c r="L29" s="12">
        <v>35</v>
      </c>
      <c r="M29" s="5">
        <f>(((200/(L29+0.24))-3.79)/0.00345)</f>
        <v>546.4837388343286</v>
      </c>
      <c r="N29" s="12">
        <v>232</v>
      </c>
      <c r="O29" s="5">
        <f>(((1000/N29)-2.158)/0.006)</f>
        <v>358.72413793103453</v>
      </c>
    </row>
    <row r="30" spans="1:15" ht="15.75">
      <c r="A30" s="10"/>
      <c r="B30" s="2" t="s">
        <v>7</v>
      </c>
      <c r="C30" s="5"/>
      <c r="D30" s="12">
        <v>36</v>
      </c>
      <c r="E30" s="2">
        <f>((SQRT(D30)-1.936)/0.0124)</f>
        <v>327.741935483871</v>
      </c>
      <c r="F30" s="12">
        <v>8.2</v>
      </c>
      <c r="G30" s="2">
        <f>(((50/(F30+0.24))-3.79)/0.0069)</f>
        <v>309.300089291847</v>
      </c>
      <c r="H30" s="12">
        <v>3.28</v>
      </c>
      <c r="I30" s="2">
        <f>((SQRT(H30)-1.15028)/0.00219)</f>
        <v>301.7338025696271</v>
      </c>
      <c r="J30" s="12">
        <v>1.11</v>
      </c>
      <c r="K30" s="2">
        <f>((SQRT(J30)-0.841)/0.0008)</f>
        <v>265.7067191065923</v>
      </c>
      <c r="L30" s="12"/>
      <c r="M30" s="5">
        <v>0</v>
      </c>
      <c r="N30" s="12">
        <v>222</v>
      </c>
      <c r="O30" s="5">
        <f>(((1000/N30)-2.158)/0.006)</f>
        <v>391.0840840840841</v>
      </c>
    </row>
    <row r="31" spans="1:15" ht="15.75">
      <c r="A31" s="10">
        <f>RANK(C31,C4:C35,0)</f>
        <v>4</v>
      </c>
      <c r="B31" s="6" t="s">
        <v>7</v>
      </c>
      <c r="C31" s="5">
        <f>SUM(E31:O31)</f>
        <v>3904.824797061877</v>
      </c>
      <c r="D31" s="11"/>
      <c r="E31" s="2">
        <f>SUM(E28:E30)-MIN(E28:E30)</f>
        <v>668.7430647555625</v>
      </c>
      <c r="F31" s="11"/>
      <c r="G31" s="2">
        <f>SUM(G28:G30)-MIN(G28:G30)</f>
        <v>628.8948482672752</v>
      </c>
      <c r="H31" s="11"/>
      <c r="I31" s="2">
        <f>SUM(I28:I30)-MIN(I28:I30)</f>
        <v>598.4096016563851</v>
      </c>
      <c r="J31" s="11"/>
      <c r="K31" s="2">
        <f>SUM(K28:K30)-MIN(K28:K30)</f>
        <v>664.4410907075057</v>
      </c>
      <c r="L31" s="11"/>
      <c r="M31" s="2">
        <f>SUM(M28:M29)-MIN(M28:M29)</f>
        <v>594.5279696600295</v>
      </c>
      <c r="N31" s="12"/>
      <c r="O31" s="2">
        <f>SUM(O28:O30)-MIN(O28:O30)</f>
        <v>749.8082220151186</v>
      </c>
    </row>
    <row r="32" spans="1:15" ht="15.75">
      <c r="A32" s="10"/>
      <c r="B32" s="2" t="s">
        <v>8</v>
      </c>
      <c r="C32" s="5"/>
      <c r="D32" s="12">
        <v>30</v>
      </c>
      <c r="E32" s="2">
        <f>((SQRT(D32)-1.936)/0.0124)</f>
        <v>285.58270766545655</v>
      </c>
      <c r="F32" s="12">
        <v>8.3</v>
      </c>
      <c r="G32" s="2">
        <f>(((50/(F32+0.24))-3.79)/0.0069)</f>
        <v>299.2465125750941</v>
      </c>
      <c r="H32" s="12">
        <v>3.2</v>
      </c>
      <c r="I32" s="2">
        <f>((SQRT(H32)-1.15028)/0.00219)</f>
        <v>291.5864757990099</v>
      </c>
      <c r="J32" s="12">
        <v>1.21</v>
      </c>
      <c r="K32" s="2">
        <f>((SQRT(J32)-0.841)/0.0008)</f>
        <v>323.7500000000001</v>
      </c>
      <c r="L32" s="12">
        <v>34</v>
      </c>
      <c r="M32" s="5">
        <f>(((200/(L32+0.24))-3.79)/0.00345)</f>
        <v>594.5279696600296</v>
      </c>
      <c r="N32" s="12">
        <v>243</v>
      </c>
      <c r="O32" s="5">
        <f>(((1000/N32)-2.158)/0.006)</f>
        <v>326.20438957475994</v>
      </c>
    </row>
    <row r="33" spans="1:15" ht="15.75">
      <c r="A33" s="10"/>
      <c r="B33" s="2" t="s">
        <v>8</v>
      </c>
      <c r="C33" s="5"/>
      <c r="D33" s="12">
        <v>30</v>
      </c>
      <c r="E33" s="2">
        <f>((SQRT(D33)-1.936)/0.0124)</f>
        <v>285.58270766545655</v>
      </c>
      <c r="F33" s="12">
        <v>8.1</v>
      </c>
      <c r="G33" s="2">
        <f>(((50/(F33+0.24))-3.79)/0.0069)</f>
        <v>319.59475897542836</v>
      </c>
      <c r="H33" s="12">
        <v>3.24</v>
      </c>
      <c r="I33" s="2">
        <f>((SQRT(H33)-1.15028)/0.00219)</f>
        <v>296.675799086758</v>
      </c>
      <c r="J33" s="12">
        <v>1.24</v>
      </c>
      <c r="K33" s="2">
        <f>((SQRT(J33)-0.841)/0.0008)</f>
        <v>340.69109070750557</v>
      </c>
      <c r="L33" s="12">
        <v>35</v>
      </c>
      <c r="M33" s="5">
        <f>(((200/(L33+0.24))-3.79)/0.00345)</f>
        <v>546.4837388343286</v>
      </c>
      <c r="N33" s="12">
        <v>232</v>
      </c>
      <c r="O33" s="5">
        <f>(((1000/N33)-2.158)/0.006)</f>
        <v>358.72413793103453</v>
      </c>
    </row>
    <row r="34" spans="1:15" ht="15.75">
      <c r="A34" s="10"/>
      <c r="B34" s="2" t="s">
        <v>8</v>
      </c>
      <c r="C34" s="5"/>
      <c r="D34" s="12">
        <v>48</v>
      </c>
      <c r="E34" s="2">
        <f>((SQRT(D34)-1.936)/0.0124)</f>
        <v>402.59703469963785</v>
      </c>
      <c r="F34" s="12">
        <v>8.2</v>
      </c>
      <c r="G34" s="2">
        <f>(((50/(F34+0.24))-3.79)/0.0069)</f>
        <v>309.300089291847</v>
      </c>
      <c r="H34" s="12">
        <v>3.28</v>
      </c>
      <c r="I34" s="2">
        <f>((SQRT(H34)-1.15028)/0.00219)</f>
        <v>301.7338025696271</v>
      </c>
      <c r="J34" s="12">
        <v>1.11</v>
      </c>
      <c r="K34" s="2">
        <f>((SQRT(J34)-0.841)/0.0008)</f>
        <v>265.7067191065923</v>
      </c>
      <c r="L34" s="12"/>
      <c r="M34" s="5">
        <v>0</v>
      </c>
      <c r="N34" s="12">
        <v>222</v>
      </c>
      <c r="O34" s="5">
        <f>(((1000/N34)-2.158)/0.006)</f>
        <v>391.0840840840841</v>
      </c>
    </row>
    <row r="35" spans="1:15" ht="15.75">
      <c r="A35" s="10">
        <f>RANK(C35,C4:C35,0)</f>
        <v>2</v>
      </c>
      <c r="B35" s="6" t="s">
        <v>8</v>
      </c>
      <c r="C35" s="5">
        <f>SUM(E35:O35)</f>
        <v>3924.261474671409</v>
      </c>
      <c r="D35" s="11"/>
      <c r="E35" s="2">
        <f>SUM(E32:E34)-MIN(E32:E34)</f>
        <v>688.1797423650944</v>
      </c>
      <c r="F35" s="11"/>
      <c r="G35" s="2">
        <f>SUM(G32:G34)-MIN(G32:G34)</f>
        <v>628.8948482672752</v>
      </c>
      <c r="H35" s="11"/>
      <c r="I35" s="2">
        <f>SUM(I32:I34)-MIN(I32:I34)</f>
        <v>598.4096016563851</v>
      </c>
      <c r="J35" s="11"/>
      <c r="K35" s="2">
        <f>SUM(K32:K34)-MIN(K32:K34)</f>
        <v>664.4410907075057</v>
      </c>
      <c r="L35" s="11"/>
      <c r="M35" s="2">
        <f>SUM(M32:M33)-MIN(M32:M33)</f>
        <v>594.5279696600295</v>
      </c>
      <c r="N35" s="12"/>
      <c r="O35" s="2">
        <f>SUM(O32:O34)-MIN(O32:O34)</f>
        <v>749.8082220151186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35"/>
  <sheetViews>
    <sheetView zoomScalePageLayoutView="0" workbookViewId="0" topLeftCell="A7">
      <selection activeCell="N6" sqref="N6"/>
    </sheetView>
  </sheetViews>
  <sheetFormatPr defaultColWidth="11.421875" defaultRowHeight="15"/>
  <cols>
    <col min="1" max="1" width="6.7109375" style="0" bestFit="1" customWidth="1"/>
    <col min="2" max="2" width="27.421875" style="0" bestFit="1" customWidth="1"/>
    <col min="3" max="3" width="18.7109375" style="0" bestFit="1" customWidth="1"/>
    <col min="4" max="4" width="7.7109375" style="0" bestFit="1" customWidth="1"/>
    <col min="5" max="5" width="8.28125" style="0" bestFit="1" customWidth="1"/>
    <col min="6" max="6" width="7.140625" style="0" bestFit="1" customWidth="1"/>
    <col min="7" max="7" width="9.57421875" style="0" bestFit="1" customWidth="1"/>
    <col min="8" max="8" width="6.00390625" style="0" bestFit="1" customWidth="1"/>
    <col min="9" max="9" width="8.28125" style="0" bestFit="1" customWidth="1"/>
    <col min="10" max="10" width="7.140625" style="0" bestFit="1" customWidth="1"/>
    <col min="11" max="11" width="8.28125" style="0" bestFit="1" customWidth="1"/>
    <col min="12" max="12" width="7.7109375" style="0" bestFit="1" customWidth="1"/>
    <col min="13" max="13" width="8.28125" style="0" bestFit="1" customWidth="1"/>
    <col min="14" max="14" width="9.7109375" style="0" bestFit="1" customWidth="1"/>
    <col min="15" max="15" width="13.8515625" style="0" customWidth="1"/>
    <col min="16" max="17" width="8.28125" style="0" bestFit="1" customWidth="1"/>
  </cols>
  <sheetData>
    <row r="1" spans="1:17" ht="20.25">
      <c r="A1" s="17"/>
      <c r="B1" s="15" t="s">
        <v>27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0.25">
      <c r="A2" s="17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>
      <c r="A3" s="10" t="s">
        <v>26</v>
      </c>
      <c r="B3" s="1" t="s">
        <v>0</v>
      </c>
      <c r="C3" s="4" t="s">
        <v>17</v>
      </c>
      <c r="D3" s="1" t="s">
        <v>9</v>
      </c>
      <c r="E3" s="1"/>
      <c r="F3" s="1" t="s">
        <v>10</v>
      </c>
      <c r="G3" s="1"/>
      <c r="H3" s="1" t="s">
        <v>11</v>
      </c>
      <c r="I3" s="1"/>
      <c r="J3" s="1" t="s">
        <v>12</v>
      </c>
      <c r="K3" s="1"/>
      <c r="L3" s="1" t="s">
        <v>13</v>
      </c>
      <c r="M3" s="1"/>
      <c r="N3" s="1" t="s">
        <v>14</v>
      </c>
      <c r="O3" s="1"/>
      <c r="P3" s="1" t="s">
        <v>28</v>
      </c>
      <c r="Q3" s="5"/>
    </row>
    <row r="4" spans="1:17" ht="15.75">
      <c r="A4" s="10"/>
      <c r="B4" s="2" t="s">
        <v>1</v>
      </c>
      <c r="C4" s="5"/>
      <c r="D4" s="11">
        <v>7.8</v>
      </c>
      <c r="E4" s="2">
        <f>((SQRT(D4)-1.279)/0.00398)</f>
        <v>380.36382129492165</v>
      </c>
      <c r="F4" s="11">
        <v>12.4</v>
      </c>
      <c r="G4" s="2">
        <f>(((100/(F4+0.24))-4.0062)/0.00656)</f>
        <v>595.3037202840383</v>
      </c>
      <c r="H4" s="11">
        <v>4.1</v>
      </c>
      <c r="I4" s="2">
        <f>((SQRT(H4)-1.0935)/0.00208)</f>
        <v>447.76234285175894</v>
      </c>
      <c r="J4" s="11">
        <v>1.4</v>
      </c>
      <c r="K4" s="2">
        <f>((SQRT(J4)-0.8807)/0.00068)</f>
        <v>444.8764067940046</v>
      </c>
      <c r="L4" s="11">
        <v>23</v>
      </c>
      <c r="M4" s="3">
        <f>(((SQRT(L4)-0.422)/0.01012))</f>
        <v>432.1967908411778</v>
      </c>
      <c r="N4" s="12">
        <v>52.1</v>
      </c>
      <c r="O4" s="5">
        <f>(((400/(N4+0.14))-4.0062)/0.00328)</f>
        <v>1113.0389758338627</v>
      </c>
      <c r="P4" s="12">
        <v>205</v>
      </c>
      <c r="Q4" s="5">
        <f>(((800/P4)-2.0232)/0.00647)</f>
        <v>290.4542541561428</v>
      </c>
    </row>
    <row r="5" spans="1:17" ht="15.75">
      <c r="A5" s="10"/>
      <c r="B5" s="2" t="s">
        <v>1</v>
      </c>
      <c r="C5" s="5"/>
      <c r="D5" s="11">
        <v>9.12</v>
      </c>
      <c r="E5" s="2">
        <f>((SQRT(D5)-1.279)/0.00398)</f>
        <v>437.42054625836676</v>
      </c>
      <c r="F5" s="11">
        <v>12.4</v>
      </c>
      <c r="G5" s="2">
        <f>(((100/(F5+0.24))-4.0062)/0.00656)</f>
        <v>595.3037202840383</v>
      </c>
      <c r="H5" s="11">
        <v>4.1</v>
      </c>
      <c r="I5" s="2">
        <f>((SQRT(H5)-1.0935)/0.00208)</f>
        <v>447.76234285175894</v>
      </c>
      <c r="J5" s="11">
        <v>1.4</v>
      </c>
      <c r="K5" s="2">
        <f>((SQRT(J5)-0.8807)/0.00068)</f>
        <v>444.8764067940046</v>
      </c>
      <c r="L5" s="11">
        <v>23</v>
      </c>
      <c r="M5" s="3">
        <f>(((SQRT(L5)-0.422)/0.01012))</f>
        <v>432.1967908411778</v>
      </c>
      <c r="N5" s="12">
        <v>52.1</v>
      </c>
      <c r="O5" s="5">
        <f>(((400/(N5+0.14))-4.0062)/0.00328)</f>
        <v>1113.0389758338627</v>
      </c>
      <c r="P5" s="12">
        <v>205</v>
      </c>
      <c r="Q5" s="5">
        <f>(((800/P5)-2.0232)/0.00647)</f>
        <v>290.4542541561428</v>
      </c>
    </row>
    <row r="6" spans="1:17" ht="15.75">
      <c r="A6" s="10"/>
      <c r="B6" s="2" t="s">
        <v>1</v>
      </c>
      <c r="C6" s="5"/>
      <c r="D6" s="11">
        <v>7.8</v>
      </c>
      <c r="E6" s="2">
        <f>((SQRT(D6)-1.279)/0.00398)</f>
        <v>380.36382129492165</v>
      </c>
      <c r="F6" s="11">
        <v>12.4</v>
      </c>
      <c r="G6" s="2">
        <f>(((100/(F6+0.24))-4.0062)/0.00656)</f>
        <v>595.3037202840383</v>
      </c>
      <c r="H6" s="11">
        <v>4.1</v>
      </c>
      <c r="I6" s="2">
        <f>((SQRT(H6)-1.0935)/0.00208)</f>
        <v>447.76234285175894</v>
      </c>
      <c r="J6" s="11">
        <v>1.4</v>
      </c>
      <c r="K6" s="2">
        <f>((SQRT(J6)-0.8807)/0.00068)</f>
        <v>444.8764067940046</v>
      </c>
      <c r="L6" s="11">
        <v>23</v>
      </c>
      <c r="M6" s="3">
        <f>(((SQRT(L6)-0.422)/0.01012))</f>
        <v>432.1967908411778</v>
      </c>
      <c r="N6" s="12"/>
      <c r="O6" s="5">
        <v>0</v>
      </c>
      <c r="P6" s="12">
        <v>205</v>
      </c>
      <c r="Q6" s="5">
        <f>(((800/P6)-2.0232)/0.00647)</f>
        <v>290.4542541561428</v>
      </c>
    </row>
    <row r="7" spans="1:17" ht="15.75">
      <c r="A7" s="10">
        <f>RANK(C7,C4:C101,0)</f>
        <v>2</v>
      </c>
      <c r="B7" s="6" t="s">
        <v>1</v>
      </c>
      <c r="C7" s="5">
        <f>SUM(E7:Q7)</f>
        <v>6352.010373241395</v>
      </c>
      <c r="D7" s="11"/>
      <c r="E7" s="2">
        <f>SUM(E4:E6)-MIN(E4:E6)</f>
        <v>817.7843675532882</v>
      </c>
      <c r="F7" s="11"/>
      <c r="G7" s="2">
        <f>SUM(G4:G6)-MIN(G4:G6)</f>
        <v>1190.6074405680765</v>
      </c>
      <c r="H7" s="11"/>
      <c r="I7" s="2">
        <f>SUM(I4:I6)-MIN(I4:I6)</f>
        <v>895.5246857035178</v>
      </c>
      <c r="J7" s="11"/>
      <c r="K7" s="2">
        <f>SUM(K4:K6)-MIN(K4:K6)</f>
        <v>889.7528135880091</v>
      </c>
      <c r="L7" s="11"/>
      <c r="M7" s="2">
        <f>SUM(M4:M6)-MIN(M4:M6)</f>
        <v>864.3935816823557</v>
      </c>
      <c r="N7" s="12"/>
      <c r="O7" s="2">
        <f>SUM(O4:O5)-MIN(O4:O5)</f>
        <v>1113.0389758338627</v>
      </c>
      <c r="P7" s="12"/>
      <c r="Q7" s="2">
        <f>SUM(Q4:Q6)-MIN(Q4:Q6)</f>
        <v>580.9085083122857</v>
      </c>
    </row>
    <row r="8" spans="1:17" ht="15.75">
      <c r="A8" s="10"/>
      <c r="B8" s="2" t="s">
        <v>2</v>
      </c>
      <c r="C8" s="5"/>
      <c r="D8" s="11">
        <v>7.8</v>
      </c>
      <c r="E8" s="2">
        <f>((SQRT(D8)-1.279)/0.00398)</f>
        <v>380.36382129492165</v>
      </c>
      <c r="F8" s="11">
        <v>12.4</v>
      </c>
      <c r="G8" s="2">
        <f>(((100/(F8+0.24))-4.0062)/0.00656)</f>
        <v>595.3037202840383</v>
      </c>
      <c r="H8" s="11">
        <v>4.1</v>
      </c>
      <c r="I8" s="2">
        <f>((SQRT(H8)-1.0935)/0.00208)</f>
        <v>447.76234285175894</v>
      </c>
      <c r="J8" s="11">
        <v>1.4</v>
      </c>
      <c r="K8" s="2">
        <f>((SQRT(J8)-0.8807)/0.00068)</f>
        <v>444.8764067940046</v>
      </c>
      <c r="L8" s="11">
        <v>23</v>
      </c>
      <c r="M8" s="3">
        <f>(((SQRT(L8)-0.422)/0.01012))</f>
        <v>432.1967908411778</v>
      </c>
      <c r="N8" s="12">
        <v>52.1</v>
      </c>
      <c r="O8" s="5">
        <f>(((400/(N8+0.14))-4.0062)/0.00328)</f>
        <v>1113.0389758338627</v>
      </c>
      <c r="P8" s="12">
        <v>205</v>
      </c>
      <c r="Q8" s="5">
        <f>(((800/P8)-2.0232)/0.00647)</f>
        <v>290.4542541561428</v>
      </c>
    </row>
    <row r="9" spans="1:17" ht="15.75">
      <c r="A9" s="10"/>
      <c r="B9" s="2" t="s">
        <v>2</v>
      </c>
      <c r="C9" s="5"/>
      <c r="D9" s="11">
        <v>7.89</v>
      </c>
      <c r="E9" s="2">
        <f>((SQRT(D9)-1.279)/0.00398)</f>
        <v>384.40059825066027</v>
      </c>
      <c r="F9" s="11">
        <v>12.4</v>
      </c>
      <c r="G9" s="2">
        <f>(((100/(F9+0.24))-4.0062)/0.00656)</f>
        <v>595.3037202840383</v>
      </c>
      <c r="H9" s="11">
        <v>4.1</v>
      </c>
      <c r="I9" s="2">
        <f>((SQRT(H9)-1.0935)/0.00208)</f>
        <v>447.76234285175894</v>
      </c>
      <c r="J9" s="11">
        <v>1.4</v>
      </c>
      <c r="K9" s="2">
        <f>((SQRT(J9)-0.8807)/0.00068)</f>
        <v>444.8764067940046</v>
      </c>
      <c r="L9" s="11">
        <v>23</v>
      </c>
      <c r="M9" s="3">
        <f>(((SQRT(L9)-0.422)/0.01012))</f>
        <v>432.1967908411778</v>
      </c>
      <c r="N9" s="12">
        <v>52.1</v>
      </c>
      <c r="O9" s="5">
        <f>(((400/(N9+0.14))-4.0062)/0.00328)</f>
        <v>1113.0389758338627</v>
      </c>
      <c r="P9" s="12">
        <v>205</v>
      </c>
      <c r="Q9" s="5">
        <f>(((800/P9)-2.0232)/0.00647)</f>
        <v>290.4542541561428</v>
      </c>
    </row>
    <row r="10" spans="1:17" ht="15.75">
      <c r="A10" s="10"/>
      <c r="B10" s="2" t="s">
        <v>2</v>
      </c>
      <c r="C10" s="5"/>
      <c r="D10" s="11">
        <v>7.8</v>
      </c>
      <c r="E10" s="2">
        <f>((SQRT(D10)-1.279)/0.00398)</f>
        <v>380.36382129492165</v>
      </c>
      <c r="F10" s="11">
        <v>12.4</v>
      </c>
      <c r="G10" s="2">
        <f>(((100/(F10+0.24))-4.0062)/0.00656)</f>
        <v>595.3037202840383</v>
      </c>
      <c r="H10" s="11">
        <v>4.1</v>
      </c>
      <c r="I10" s="2">
        <f>((SQRT(H10)-1.0935)/0.00208)</f>
        <v>447.76234285175894</v>
      </c>
      <c r="J10" s="11">
        <v>1.4</v>
      </c>
      <c r="K10" s="2">
        <f>((SQRT(J10)-0.8807)/0.00068)</f>
        <v>444.8764067940046</v>
      </c>
      <c r="L10" s="11">
        <v>23</v>
      </c>
      <c r="M10" s="3">
        <f>(((SQRT(L10)-0.422)/0.01012))</f>
        <v>432.1967908411778</v>
      </c>
      <c r="N10" s="12"/>
      <c r="O10" s="5">
        <v>0</v>
      </c>
      <c r="P10" s="12">
        <v>205</v>
      </c>
      <c r="Q10" s="5">
        <f>(((800/P10)-2.0232)/0.00647)</f>
        <v>290.4542541561428</v>
      </c>
    </row>
    <row r="11" spans="1:17" ht="15.75">
      <c r="A11" s="10">
        <f>RANK(C11,C4:C35,0)</f>
        <v>7</v>
      </c>
      <c r="B11" s="6" t="s">
        <v>2</v>
      </c>
      <c r="C11" s="5">
        <f>SUM(E11:Q11)</f>
        <v>6298.990425233689</v>
      </c>
      <c r="D11" s="11"/>
      <c r="E11" s="2">
        <f>SUM(E8:E10)-MIN(E8:E10)</f>
        <v>764.764419545582</v>
      </c>
      <c r="F11" s="11"/>
      <c r="G11" s="2">
        <f>SUM(G8:G10)-MIN(G8:G10)</f>
        <v>1190.6074405680765</v>
      </c>
      <c r="H11" s="11"/>
      <c r="I11" s="2">
        <f>SUM(I8:I10)-MIN(I8:I10)</f>
        <v>895.5246857035178</v>
      </c>
      <c r="J11" s="11"/>
      <c r="K11" s="2">
        <f>SUM(K8:K10)-MIN(K8:K10)</f>
        <v>889.7528135880091</v>
      </c>
      <c r="L11" s="11"/>
      <c r="M11" s="2">
        <f>SUM(M8:M10)-MIN(M8:M10)</f>
        <v>864.3935816823557</v>
      </c>
      <c r="N11" s="12"/>
      <c r="O11" s="2">
        <f>SUM(O8:O9)-MIN(O8:O9)</f>
        <v>1113.0389758338627</v>
      </c>
      <c r="P11" s="12"/>
      <c r="Q11" s="2">
        <f>SUM(Q8:Q10)-MIN(Q8:Q10)</f>
        <v>580.9085083122857</v>
      </c>
    </row>
    <row r="12" spans="1:17" ht="15.75">
      <c r="A12" s="10"/>
      <c r="B12" s="2" t="s">
        <v>3</v>
      </c>
      <c r="C12" s="5"/>
      <c r="D12" s="11">
        <v>7.8</v>
      </c>
      <c r="E12" s="2">
        <f>((SQRT(D12)-1.279)/0.00398)</f>
        <v>380.36382129492165</v>
      </c>
      <c r="F12" s="11">
        <v>12.4</v>
      </c>
      <c r="G12" s="2">
        <f>(((100/(F12+0.24))-4.0062)/0.00656)</f>
        <v>595.3037202840383</v>
      </c>
      <c r="H12" s="11">
        <v>4.1</v>
      </c>
      <c r="I12" s="2">
        <f>((SQRT(H12)-1.0935)/0.00208)</f>
        <v>447.76234285175894</v>
      </c>
      <c r="J12" s="11">
        <v>1.4</v>
      </c>
      <c r="K12" s="2">
        <f>((SQRT(J12)-0.8807)/0.00068)</f>
        <v>444.8764067940046</v>
      </c>
      <c r="L12" s="11">
        <v>23</v>
      </c>
      <c r="M12" s="3">
        <f>(((SQRT(L12)-0.422)/0.01012))</f>
        <v>432.1967908411778</v>
      </c>
      <c r="N12" s="12">
        <v>52.1</v>
      </c>
      <c r="O12" s="5">
        <f>(((400/(N12+0.14))-4.0062)/0.00328)</f>
        <v>1113.0389758338627</v>
      </c>
      <c r="P12" s="12">
        <v>205</v>
      </c>
      <c r="Q12" s="5">
        <f>(((800/P12)-2.0232)/0.00647)</f>
        <v>290.4542541561428</v>
      </c>
    </row>
    <row r="13" spans="1:17" ht="15.75">
      <c r="A13" s="10"/>
      <c r="B13" s="2" t="s">
        <v>3</v>
      </c>
      <c r="C13" s="5"/>
      <c r="D13" s="11">
        <v>8.1</v>
      </c>
      <c r="E13" s="2">
        <f>((SQRT(D13)-1.279)/0.00398)</f>
        <v>393.7311291838044</v>
      </c>
      <c r="F13" s="11">
        <v>12.4</v>
      </c>
      <c r="G13" s="2">
        <f>(((100/(F13+0.24))-4.0062)/0.00656)</f>
        <v>595.3037202840383</v>
      </c>
      <c r="H13" s="11">
        <v>4.1</v>
      </c>
      <c r="I13" s="2">
        <f>((SQRT(H13)-1.0935)/0.00208)</f>
        <v>447.76234285175894</v>
      </c>
      <c r="J13" s="11">
        <v>1.4</v>
      </c>
      <c r="K13" s="2">
        <f>((SQRT(J13)-0.8807)/0.00068)</f>
        <v>444.8764067940046</v>
      </c>
      <c r="L13" s="11">
        <v>23</v>
      </c>
      <c r="M13" s="3">
        <f>(((SQRT(L13)-0.422)/0.01012))</f>
        <v>432.1967908411778</v>
      </c>
      <c r="N13" s="12">
        <v>52.1</v>
      </c>
      <c r="O13" s="5">
        <f>(((400/(N13+0.14))-4.0062)/0.00328)</f>
        <v>1113.0389758338627</v>
      </c>
      <c r="P13" s="12">
        <v>205</v>
      </c>
      <c r="Q13" s="5">
        <f>(((800/P13)-2.0232)/0.00647)</f>
        <v>290.4542541561428</v>
      </c>
    </row>
    <row r="14" spans="1:17" ht="15.75">
      <c r="A14" s="10"/>
      <c r="B14" s="2" t="s">
        <v>3</v>
      </c>
      <c r="C14" s="5"/>
      <c r="D14" s="11">
        <v>7.8</v>
      </c>
      <c r="E14" s="2">
        <f>((SQRT(D14)-1.279)/0.00398)</f>
        <v>380.36382129492165</v>
      </c>
      <c r="F14" s="11">
        <v>12.4</v>
      </c>
      <c r="G14" s="2">
        <f>(((100/(F14+0.24))-4.0062)/0.00656)</f>
        <v>595.3037202840383</v>
      </c>
      <c r="H14" s="11">
        <v>4.1</v>
      </c>
      <c r="I14" s="2">
        <f>((SQRT(H14)-1.0935)/0.00208)</f>
        <v>447.76234285175894</v>
      </c>
      <c r="J14" s="11">
        <v>1.4</v>
      </c>
      <c r="K14" s="2">
        <f>((SQRT(J14)-0.8807)/0.00068)</f>
        <v>444.8764067940046</v>
      </c>
      <c r="L14" s="11">
        <v>23</v>
      </c>
      <c r="M14" s="3">
        <f>(((SQRT(L14)-0.422)/0.01012))</f>
        <v>432.1967908411778</v>
      </c>
      <c r="N14" s="12"/>
      <c r="O14" s="5">
        <v>0</v>
      </c>
      <c r="P14" s="12">
        <v>205</v>
      </c>
      <c r="Q14" s="5">
        <f>(((800/P14)-2.0232)/0.00647)</f>
        <v>290.4542541561428</v>
      </c>
    </row>
    <row r="15" spans="1:17" ht="15.75">
      <c r="A15" s="10">
        <f>RANK(C15,C4:C35,0)</f>
        <v>6</v>
      </c>
      <c r="B15" s="6" t="s">
        <v>3</v>
      </c>
      <c r="C15" s="5">
        <f>SUM(E15:Q15)</f>
        <v>6308.320956166833</v>
      </c>
      <c r="D15" s="11"/>
      <c r="E15" s="2">
        <f>SUM(E12:E14)-MIN(E12:E14)</f>
        <v>774.094950478726</v>
      </c>
      <c r="F15" s="11"/>
      <c r="G15" s="2">
        <f>SUM(G12:G14)-MIN(G12:G14)</f>
        <v>1190.6074405680765</v>
      </c>
      <c r="H15" s="11"/>
      <c r="I15" s="2">
        <f>SUM(I12:I14)-MIN(I12:I14)</f>
        <v>895.5246857035178</v>
      </c>
      <c r="J15" s="11"/>
      <c r="K15" s="2">
        <f>SUM(K12:K14)-MIN(K12:K14)</f>
        <v>889.7528135880091</v>
      </c>
      <c r="L15" s="11"/>
      <c r="M15" s="2">
        <f>SUM(M12:M14)-MIN(M12:M14)</f>
        <v>864.3935816823557</v>
      </c>
      <c r="N15" s="12"/>
      <c r="O15" s="2">
        <f>SUM(O12:O13)-MIN(O12:O13)</f>
        <v>1113.0389758338627</v>
      </c>
      <c r="P15" s="12"/>
      <c r="Q15" s="2">
        <f>SUM(Q12:Q14)-MIN(Q12:Q14)</f>
        <v>580.9085083122857</v>
      </c>
    </row>
    <row r="16" spans="1:17" ht="15.75">
      <c r="A16" s="10"/>
      <c r="B16" s="2" t="s">
        <v>4</v>
      </c>
      <c r="C16" s="5"/>
      <c r="D16" s="11">
        <v>7.8</v>
      </c>
      <c r="E16" s="2">
        <f>((SQRT(D16)-1.279)/0.00398)</f>
        <v>380.36382129492165</v>
      </c>
      <c r="F16" s="11">
        <v>12.4</v>
      </c>
      <c r="G16" s="2">
        <f>(((100/(F16+0.24))-4.0062)/0.00656)</f>
        <v>595.3037202840383</v>
      </c>
      <c r="H16" s="11">
        <v>4.1</v>
      </c>
      <c r="I16" s="2">
        <f>((SQRT(H16)-1.0935)/0.00208)</f>
        <v>447.76234285175894</v>
      </c>
      <c r="J16" s="11">
        <v>1.4</v>
      </c>
      <c r="K16" s="2">
        <f>((SQRT(J16)-0.8807)/0.00068)</f>
        <v>444.8764067940046</v>
      </c>
      <c r="L16" s="11">
        <v>23</v>
      </c>
      <c r="M16" s="3">
        <f>(((SQRT(L16)-0.422)/0.01012))</f>
        <v>432.1967908411778</v>
      </c>
      <c r="N16" s="12">
        <v>52.1</v>
      </c>
      <c r="O16" s="5">
        <f>(((400/(N16+0.14))-4.0062)/0.00328)</f>
        <v>1113.0389758338627</v>
      </c>
      <c r="P16" s="12">
        <v>205</v>
      </c>
      <c r="Q16" s="5">
        <f>(((800/P16)-2.0232)/0.00647)</f>
        <v>290.4542541561428</v>
      </c>
    </row>
    <row r="17" spans="1:17" ht="15.75">
      <c r="A17" s="10"/>
      <c r="B17" s="2" t="s">
        <v>4</v>
      </c>
      <c r="C17" s="5"/>
      <c r="D17" s="11">
        <v>7.23</v>
      </c>
      <c r="E17" s="2">
        <f>((SQRT(D17)-1.279)/0.00398)</f>
        <v>354.23767134415846</v>
      </c>
      <c r="F17" s="11">
        <v>12.4</v>
      </c>
      <c r="G17" s="2">
        <f>(((100/(F17+0.24))-4.0062)/0.00656)</f>
        <v>595.3037202840383</v>
      </c>
      <c r="H17" s="11">
        <v>4.1</v>
      </c>
      <c r="I17" s="2">
        <f>((SQRT(H17)-1.0935)/0.00208)</f>
        <v>447.76234285175894</v>
      </c>
      <c r="J17" s="11">
        <v>1.4</v>
      </c>
      <c r="K17" s="2">
        <f>((SQRT(J17)-0.8807)/0.00068)</f>
        <v>444.8764067940046</v>
      </c>
      <c r="L17" s="11">
        <v>23</v>
      </c>
      <c r="M17" s="3">
        <f>(((SQRT(L17)-0.422)/0.01012))</f>
        <v>432.1967908411778</v>
      </c>
      <c r="N17" s="12">
        <v>52.1</v>
      </c>
      <c r="O17" s="5">
        <f>(((400/(N17+0.14))-4.0062)/0.00328)</f>
        <v>1113.0389758338627</v>
      </c>
      <c r="P17" s="12">
        <v>205</v>
      </c>
      <c r="Q17" s="5">
        <f>(((800/P17)-2.0232)/0.00647)</f>
        <v>290.4542541561428</v>
      </c>
    </row>
    <row r="18" spans="1:17" ht="15.75">
      <c r="A18" s="10"/>
      <c r="B18" s="2" t="s">
        <v>4</v>
      </c>
      <c r="C18" s="5"/>
      <c r="D18" s="11">
        <v>9.3</v>
      </c>
      <c r="E18" s="2">
        <f>((SQRT(D18)-1.279)/0.00398)</f>
        <v>444.87189356667875</v>
      </c>
      <c r="F18" s="11">
        <v>12.4</v>
      </c>
      <c r="G18" s="2">
        <f>(((100/(F18+0.24))-4.0062)/0.00656)</f>
        <v>595.3037202840383</v>
      </c>
      <c r="H18" s="11">
        <v>4.1</v>
      </c>
      <c r="I18" s="2">
        <f>((SQRT(H18)-1.0935)/0.00208)</f>
        <v>447.76234285175894</v>
      </c>
      <c r="J18" s="11">
        <v>1.4</v>
      </c>
      <c r="K18" s="2">
        <f>((SQRT(J18)-0.8807)/0.00068)</f>
        <v>444.8764067940046</v>
      </c>
      <c r="L18" s="11">
        <v>23</v>
      </c>
      <c r="M18" s="3">
        <f>(((SQRT(L18)-0.422)/0.01012))</f>
        <v>432.1967908411778</v>
      </c>
      <c r="N18" s="12"/>
      <c r="O18" s="5">
        <v>0</v>
      </c>
      <c r="P18" s="12">
        <v>205</v>
      </c>
      <c r="Q18" s="5">
        <f>(((800/P18)-2.0232)/0.00647)</f>
        <v>290.4542541561428</v>
      </c>
    </row>
    <row r="19" spans="1:17" ht="15.75">
      <c r="A19" s="10">
        <f>RANK(C19,C4:C35,0)</f>
        <v>1</v>
      </c>
      <c r="B19" s="6" t="s">
        <v>4</v>
      </c>
      <c r="C19" s="5">
        <f>SUM(E19:Q19)</f>
        <v>6359.461720549707</v>
      </c>
      <c r="D19" s="11"/>
      <c r="E19" s="2">
        <f>SUM(E16:E18)-MIN(E16:E18)</f>
        <v>825.2357148616003</v>
      </c>
      <c r="F19" s="11"/>
      <c r="G19" s="2">
        <f>SUM(G16:G18)-MIN(G16:G18)</f>
        <v>1190.6074405680765</v>
      </c>
      <c r="H19" s="11"/>
      <c r="I19" s="2">
        <f>SUM(I16:I18)-MIN(I16:I18)</f>
        <v>895.5246857035178</v>
      </c>
      <c r="J19" s="11"/>
      <c r="K19" s="2">
        <f>SUM(K16:K18)-MIN(K16:K18)</f>
        <v>889.7528135880091</v>
      </c>
      <c r="L19" s="11"/>
      <c r="M19" s="2">
        <f>SUM(M16:M18)-MIN(M16:M18)</f>
        <v>864.3935816823557</v>
      </c>
      <c r="N19" s="12"/>
      <c r="O19" s="2">
        <f>SUM(O16:O17)-MIN(O16:O17)</f>
        <v>1113.0389758338627</v>
      </c>
      <c r="P19" s="12"/>
      <c r="Q19" s="2">
        <f>SUM(Q16:Q18)-MIN(Q16:Q18)</f>
        <v>580.9085083122857</v>
      </c>
    </row>
    <row r="20" spans="1:17" ht="15.75">
      <c r="A20" s="10"/>
      <c r="B20" s="2" t="s">
        <v>5</v>
      </c>
      <c r="C20" s="5"/>
      <c r="D20" s="11">
        <v>7.8</v>
      </c>
      <c r="E20" s="2">
        <f>((SQRT(D20)-1.279)/0.00398)</f>
        <v>380.36382129492165</v>
      </c>
      <c r="F20" s="11">
        <v>12.4</v>
      </c>
      <c r="G20" s="2">
        <f>(((100/(F20+0.24))-4.0062)/0.00656)</f>
        <v>595.3037202840383</v>
      </c>
      <c r="H20" s="11">
        <v>4.1</v>
      </c>
      <c r="I20" s="2">
        <f>((SQRT(H20)-1.0935)/0.00208)</f>
        <v>447.76234285175894</v>
      </c>
      <c r="J20" s="11">
        <v>1.4</v>
      </c>
      <c r="K20" s="2">
        <f>((SQRT(J20)-0.8807)/0.00068)</f>
        <v>444.8764067940046</v>
      </c>
      <c r="L20" s="11">
        <v>23</v>
      </c>
      <c r="M20" s="3">
        <f>(((SQRT(L20)-0.422)/0.01012))</f>
        <v>432.1967908411778</v>
      </c>
      <c r="N20" s="12">
        <v>52.1</v>
      </c>
      <c r="O20" s="5">
        <f>(((400/(N20+0.14))-4.0062)/0.00328)</f>
        <v>1113.0389758338627</v>
      </c>
      <c r="P20" s="12">
        <v>205</v>
      </c>
      <c r="Q20" s="5">
        <f>(((800/P20)-2.0232)/0.00647)</f>
        <v>290.4542541561428</v>
      </c>
    </row>
    <row r="21" spans="1:17" ht="15.75">
      <c r="A21" s="10"/>
      <c r="B21" s="2" t="s">
        <v>5</v>
      </c>
      <c r="C21" s="13"/>
      <c r="D21" s="11">
        <v>8.86</v>
      </c>
      <c r="E21" s="2">
        <f>((SQRT(D21)-1.279)/0.00398)</f>
        <v>426.5264354842822</v>
      </c>
      <c r="F21" s="11">
        <v>12.4</v>
      </c>
      <c r="G21" s="2">
        <f>(((100/(F21+0.24))-4.0062)/0.00656)</f>
        <v>595.3037202840383</v>
      </c>
      <c r="H21" s="11">
        <v>4.1</v>
      </c>
      <c r="I21" s="2">
        <f>((SQRT(H21)-1.0935)/0.00208)</f>
        <v>447.76234285175894</v>
      </c>
      <c r="J21" s="11">
        <v>1.4</v>
      </c>
      <c r="K21" s="2">
        <f>((SQRT(J21)-0.8807)/0.00068)</f>
        <v>444.8764067940046</v>
      </c>
      <c r="L21" s="11">
        <v>23</v>
      </c>
      <c r="M21" s="3">
        <f>(((SQRT(L21)-0.422)/0.01012))</f>
        <v>432.1967908411778</v>
      </c>
      <c r="N21" s="12">
        <v>52.1</v>
      </c>
      <c r="O21" s="5">
        <f>(((400/(N21+0.14))-4.0062)/0.00328)</f>
        <v>1113.0389758338627</v>
      </c>
      <c r="P21" s="12">
        <v>205</v>
      </c>
      <c r="Q21" s="5">
        <f>(((800/P21)-2.0232)/0.00647)</f>
        <v>290.4542541561428</v>
      </c>
    </row>
    <row r="22" spans="1:17" ht="15.75">
      <c r="A22" s="10"/>
      <c r="B22" s="2" t="s">
        <v>5</v>
      </c>
      <c r="C22" s="5"/>
      <c r="D22" s="11">
        <v>7.8</v>
      </c>
      <c r="E22" s="2">
        <f>((SQRT(D22)-1.279)/0.00398)</f>
        <v>380.36382129492165</v>
      </c>
      <c r="F22" s="11">
        <v>12.4</v>
      </c>
      <c r="G22" s="2">
        <f>(((100/(F22+0.24))-4.0062)/0.00656)</f>
        <v>595.3037202840383</v>
      </c>
      <c r="H22" s="11">
        <v>4.1</v>
      </c>
      <c r="I22" s="2">
        <f>((SQRT(H22)-1.0935)/0.00208)</f>
        <v>447.76234285175894</v>
      </c>
      <c r="J22" s="11">
        <v>1.4</v>
      </c>
      <c r="K22" s="2">
        <f>((SQRT(J22)-0.8807)/0.00068)</f>
        <v>444.8764067940046</v>
      </c>
      <c r="L22" s="11">
        <v>23</v>
      </c>
      <c r="M22" s="3">
        <f>(((SQRT(L22)-0.422)/0.01012))</f>
        <v>432.1967908411778</v>
      </c>
      <c r="N22" s="12"/>
      <c r="O22" s="5">
        <v>0</v>
      </c>
      <c r="P22" s="12">
        <v>205</v>
      </c>
      <c r="Q22" s="5">
        <f>(((800/P22)-2.0232)/0.00647)</f>
        <v>290.4542541561428</v>
      </c>
    </row>
    <row r="23" spans="1:17" ht="15.75">
      <c r="A23" s="10">
        <f>RANK(C23,C4:C39,0)</f>
        <v>4</v>
      </c>
      <c r="B23" s="6" t="s">
        <v>5</v>
      </c>
      <c r="C23" s="5">
        <f>SUM(E23:Q23)</f>
        <v>6341.116262467311</v>
      </c>
      <c r="D23" s="11"/>
      <c r="E23" s="2">
        <f>SUM(E20:E22)-MIN(E20:E22)</f>
        <v>806.8902567792039</v>
      </c>
      <c r="F23" s="11"/>
      <c r="G23" s="2">
        <f>SUM(G20:G22)-MIN(G20:G22)</f>
        <v>1190.6074405680765</v>
      </c>
      <c r="H23" s="11"/>
      <c r="I23" s="2">
        <f>SUM(I20:I22)-MIN(I20:I22)</f>
        <v>895.5246857035178</v>
      </c>
      <c r="J23" s="11"/>
      <c r="K23" s="2">
        <f>SUM(K20:K22)-MIN(K20:K22)</f>
        <v>889.7528135880091</v>
      </c>
      <c r="L23" s="11"/>
      <c r="M23" s="2">
        <f>SUM(M20:M22)-MIN(M20:M22)</f>
        <v>864.3935816823557</v>
      </c>
      <c r="N23" s="12"/>
      <c r="O23" s="2">
        <f>SUM(O20:O21)-MIN(O20:O21)</f>
        <v>1113.0389758338627</v>
      </c>
      <c r="P23" s="12"/>
      <c r="Q23" s="2">
        <f>SUM(Q20:Q22)-MIN(Q20:Q22)</f>
        <v>580.9085083122857</v>
      </c>
    </row>
    <row r="24" spans="1:17" ht="15.75">
      <c r="A24" s="10"/>
      <c r="B24" s="2" t="s">
        <v>6</v>
      </c>
      <c r="C24" s="5"/>
      <c r="D24" s="11">
        <v>7.8</v>
      </c>
      <c r="E24" s="2">
        <f>((SQRT(D24)-1.279)/0.00398)</f>
        <v>380.36382129492165</v>
      </c>
      <c r="F24" s="11">
        <v>12.4</v>
      </c>
      <c r="G24" s="2">
        <f>(((100/(F24+0.24))-4.0062)/0.00656)</f>
        <v>595.3037202840383</v>
      </c>
      <c r="H24" s="11">
        <v>4.1</v>
      </c>
      <c r="I24" s="2">
        <f>((SQRT(H24)-1.0935)/0.00208)</f>
        <v>447.76234285175894</v>
      </c>
      <c r="J24" s="11">
        <v>1.4</v>
      </c>
      <c r="K24" s="2">
        <f>((SQRT(J24)-0.8807)/0.00068)</f>
        <v>444.8764067940046</v>
      </c>
      <c r="L24" s="11">
        <v>23</v>
      </c>
      <c r="M24" s="3">
        <f>(((SQRT(L24)-0.422)/0.01012))</f>
        <v>432.1967908411778</v>
      </c>
      <c r="N24" s="12">
        <v>52.1</v>
      </c>
      <c r="O24" s="5">
        <f>(((400/(N24+0.14))-4.0062)/0.00328)</f>
        <v>1113.0389758338627</v>
      </c>
      <c r="P24" s="12">
        <v>205</v>
      </c>
      <c r="Q24" s="5">
        <f>(((800/P24)-2.0232)/0.00647)</f>
        <v>290.4542541561428</v>
      </c>
    </row>
    <row r="25" spans="1:17" ht="15.75">
      <c r="A25" s="10"/>
      <c r="B25" s="2" t="s">
        <v>6</v>
      </c>
      <c r="C25" s="5"/>
      <c r="D25" s="11">
        <v>8.12</v>
      </c>
      <c r="E25" s="2">
        <f>((SQRT(D25)-1.279)/0.00398)</f>
        <v>394.61340948618124</v>
      </c>
      <c r="F25" s="11">
        <v>12.4</v>
      </c>
      <c r="G25" s="2">
        <f>(((100/(F25+0.24))-4.0062)/0.00656)</f>
        <v>595.3037202840383</v>
      </c>
      <c r="H25" s="11">
        <v>4.1</v>
      </c>
      <c r="I25" s="2">
        <f>((SQRT(H25)-1.0935)/0.00208)</f>
        <v>447.76234285175894</v>
      </c>
      <c r="J25" s="11">
        <v>1.4</v>
      </c>
      <c r="K25" s="2">
        <f>((SQRT(J25)-0.8807)/0.00068)</f>
        <v>444.8764067940046</v>
      </c>
      <c r="L25" s="11">
        <v>23</v>
      </c>
      <c r="M25" s="3">
        <f>(((SQRT(L25)-0.422)/0.01012))</f>
        <v>432.1967908411778</v>
      </c>
      <c r="N25" s="12">
        <v>52.1</v>
      </c>
      <c r="O25" s="5">
        <f>(((400/(N25+0.14))-4.0062)/0.00328)</f>
        <v>1113.0389758338627</v>
      </c>
      <c r="P25" s="12">
        <v>205</v>
      </c>
      <c r="Q25" s="5">
        <f>(((800/P25)-2.0232)/0.00647)</f>
        <v>290.4542541561428</v>
      </c>
    </row>
    <row r="26" spans="1:17" ht="15.75">
      <c r="A26" s="10"/>
      <c r="B26" s="2" t="s">
        <v>6</v>
      </c>
      <c r="C26" s="5"/>
      <c r="D26" s="11">
        <v>7.8</v>
      </c>
      <c r="E26" s="2">
        <f>((SQRT(D26)-1.279)/0.00398)</f>
        <v>380.36382129492165</v>
      </c>
      <c r="F26" s="11">
        <v>12.4</v>
      </c>
      <c r="G26" s="2">
        <f>(((100/(F26+0.24))-4.0062)/0.00656)</f>
        <v>595.3037202840383</v>
      </c>
      <c r="H26" s="11">
        <v>4.1</v>
      </c>
      <c r="I26" s="2">
        <f>((SQRT(H26)-1.0935)/0.00208)</f>
        <v>447.76234285175894</v>
      </c>
      <c r="J26" s="11">
        <v>1.4</v>
      </c>
      <c r="K26" s="2">
        <f>((SQRT(J26)-0.8807)/0.00068)</f>
        <v>444.8764067940046</v>
      </c>
      <c r="L26" s="11">
        <v>23</v>
      </c>
      <c r="M26" s="3">
        <f>(((SQRT(L26)-0.422)/0.01012))</f>
        <v>432.1967908411778</v>
      </c>
      <c r="N26" s="12"/>
      <c r="O26" s="5">
        <v>0</v>
      </c>
      <c r="P26" s="12">
        <v>205</v>
      </c>
      <c r="Q26" s="5">
        <f>(((800/P26)-2.0232)/0.00647)</f>
        <v>290.4542541561428</v>
      </c>
    </row>
    <row r="27" spans="1:17" ht="15.75">
      <c r="A27" s="10">
        <f>RANK(C27,C4:C35,0)</f>
        <v>5</v>
      </c>
      <c r="B27" s="6" t="s">
        <v>6</v>
      </c>
      <c r="C27" s="5">
        <f>SUM(E27:Q27)</f>
        <v>6309.2032364692095</v>
      </c>
      <c r="D27" s="11"/>
      <c r="E27" s="2">
        <f>SUM(E24:E26)-MIN(E24:E26)</f>
        <v>774.9772307811028</v>
      </c>
      <c r="F27" s="11"/>
      <c r="G27" s="2">
        <f>SUM(G24:G26)-MIN(G24:G26)</f>
        <v>1190.6074405680765</v>
      </c>
      <c r="H27" s="11"/>
      <c r="I27" s="2">
        <f>SUM(I24:I26)-MIN(I24:I26)</f>
        <v>895.5246857035178</v>
      </c>
      <c r="J27" s="11"/>
      <c r="K27" s="2">
        <f>SUM(K24:K26)-MIN(K24:K26)</f>
        <v>889.7528135880091</v>
      </c>
      <c r="L27" s="11"/>
      <c r="M27" s="2">
        <f>SUM(M24:M26)-MIN(M24:M26)</f>
        <v>864.3935816823557</v>
      </c>
      <c r="N27" s="12"/>
      <c r="O27" s="2">
        <f>SUM(O24:O25)-MIN(O24:O25)</f>
        <v>1113.0389758338627</v>
      </c>
      <c r="P27" s="12"/>
      <c r="Q27" s="2">
        <f>SUM(Q24:Q26)-MIN(Q24:Q26)</f>
        <v>580.9085083122857</v>
      </c>
    </row>
    <row r="28" spans="1:17" ht="15.75">
      <c r="A28" s="10"/>
      <c r="B28" s="2" t="s">
        <v>7</v>
      </c>
      <c r="C28" s="5"/>
      <c r="D28" s="11">
        <v>7.8</v>
      </c>
      <c r="E28" s="2">
        <f>((SQRT(D28)-1.279)/0.00398)</f>
        <v>380.36382129492165</v>
      </c>
      <c r="F28" s="11">
        <v>12.4</v>
      </c>
      <c r="G28" s="2">
        <f>(((100/(F28+0.24))-4.0062)/0.00656)</f>
        <v>595.3037202840383</v>
      </c>
      <c r="H28" s="11">
        <v>4.1</v>
      </c>
      <c r="I28" s="2">
        <f>((SQRT(H28)-1.0935)/0.00208)</f>
        <v>447.76234285175894</v>
      </c>
      <c r="J28" s="11">
        <v>1.4</v>
      </c>
      <c r="K28" s="2">
        <f>((SQRT(J28)-0.8807)/0.00068)</f>
        <v>444.8764067940046</v>
      </c>
      <c r="L28" s="11">
        <v>23</v>
      </c>
      <c r="M28" s="3">
        <f>(((SQRT(L28)-0.422)/0.01012))</f>
        <v>432.1967908411778</v>
      </c>
      <c r="N28" s="12">
        <v>52.1</v>
      </c>
      <c r="O28" s="5">
        <f>(((400/(N28+0.14))-4.0062)/0.00328)</f>
        <v>1113.0389758338627</v>
      </c>
      <c r="P28" s="12">
        <v>205</v>
      </c>
      <c r="Q28" s="5">
        <f>(((800/P28)-2.0232)/0.00647)</f>
        <v>290.4542541561428</v>
      </c>
    </row>
    <row r="29" spans="1:17" ht="15.75">
      <c r="A29" s="10"/>
      <c r="B29" s="2" t="s">
        <v>7</v>
      </c>
      <c r="C29" s="5"/>
      <c r="D29" s="11">
        <v>9.02</v>
      </c>
      <c r="E29" s="2">
        <f>((SQRT(D29)-1.279)/0.00398)</f>
        <v>433.24911646639225</v>
      </c>
      <c r="F29" s="11">
        <v>12.4</v>
      </c>
      <c r="G29" s="2">
        <f>(((100/(F29+0.24))-4.0062)/0.00656)</f>
        <v>595.3037202840383</v>
      </c>
      <c r="H29" s="11">
        <v>4.1</v>
      </c>
      <c r="I29" s="2">
        <f>((SQRT(H29)-1.0935)/0.00208)</f>
        <v>447.76234285175894</v>
      </c>
      <c r="J29" s="11">
        <v>1.4</v>
      </c>
      <c r="K29" s="2">
        <f>((SQRT(J29)-0.8807)/0.00068)</f>
        <v>444.8764067940046</v>
      </c>
      <c r="L29" s="11">
        <v>23</v>
      </c>
      <c r="M29" s="3">
        <f>(((SQRT(L29)-0.422)/0.01012))</f>
        <v>432.1967908411778</v>
      </c>
      <c r="N29" s="12">
        <v>52.1</v>
      </c>
      <c r="O29" s="5">
        <f>(((400/(N29+0.14))-4.0062)/0.00328)</f>
        <v>1113.0389758338627</v>
      </c>
      <c r="P29" s="12">
        <v>205</v>
      </c>
      <c r="Q29" s="5">
        <f>(((800/P29)-2.0232)/0.00647)</f>
        <v>290.4542541561428</v>
      </c>
    </row>
    <row r="30" spans="1:17" ht="15.75">
      <c r="A30" s="10"/>
      <c r="B30" s="2" t="s">
        <v>7</v>
      </c>
      <c r="C30" s="5"/>
      <c r="D30" s="11">
        <v>7.8</v>
      </c>
      <c r="E30" s="2">
        <f>((SQRT(D30)-1.279)/0.00398)</f>
        <v>380.36382129492165</v>
      </c>
      <c r="F30" s="11">
        <v>12.4</v>
      </c>
      <c r="G30" s="2">
        <f>(((100/(F30+0.24))-4.0062)/0.00656)</f>
        <v>595.3037202840383</v>
      </c>
      <c r="H30" s="11">
        <v>4.1</v>
      </c>
      <c r="I30" s="2">
        <f>((SQRT(H30)-1.0935)/0.00208)</f>
        <v>447.76234285175894</v>
      </c>
      <c r="J30" s="11">
        <v>1.4</v>
      </c>
      <c r="K30" s="2">
        <f>((SQRT(J30)-0.8807)/0.00068)</f>
        <v>444.8764067940046</v>
      </c>
      <c r="L30" s="11">
        <v>23</v>
      </c>
      <c r="M30" s="3">
        <f>(((SQRT(L30)-0.422)/0.01012))</f>
        <v>432.1967908411778</v>
      </c>
      <c r="N30" s="12"/>
      <c r="O30" s="5">
        <v>0</v>
      </c>
      <c r="P30" s="12">
        <v>205</v>
      </c>
      <c r="Q30" s="5">
        <f>(((800/P30)-2.0232)/0.00647)</f>
        <v>290.4542541561428</v>
      </c>
    </row>
    <row r="31" spans="1:17" ht="15.75">
      <c r="A31" s="10">
        <f>RANK(C31,C4:C35,0)</f>
        <v>3</v>
      </c>
      <c r="B31" s="6" t="s">
        <v>7</v>
      </c>
      <c r="C31" s="5">
        <f>SUM(E31:Q31)</f>
        <v>6347.838943449421</v>
      </c>
      <c r="D31" s="11"/>
      <c r="E31" s="2">
        <f>SUM(E28:E30)-MIN(E28:E30)</f>
        <v>813.6129377613139</v>
      </c>
      <c r="F31" s="11"/>
      <c r="G31" s="2">
        <f>SUM(G28:G30)-MIN(G28:G30)</f>
        <v>1190.6074405680765</v>
      </c>
      <c r="H31" s="11"/>
      <c r="I31" s="2">
        <f>SUM(I28:I30)-MIN(I28:I30)</f>
        <v>895.5246857035178</v>
      </c>
      <c r="J31" s="11"/>
      <c r="K31" s="2">
        <f>SUM(K28:K30)-MIN(K28:K30)</f>
        <v>889.7528135880091</v>
      </c>
      <c r="L31" s="11"/>
      <c r="M31" s="2">
        <f>SUM(M28:M30)-MIN(M28:M30)</f>
        <v>864.3935816823557</v>
      </c>
      <c r="N31" s="12"/>
      <c r="O31" s="2">
        <f>SUM(O28:O29)-MIN(O28:O29)</f>
        <v>1113.0389758338627</v>
      </c>
      <c r="P31" s="12"/>
      <c r="Q31" s="2">
        <f>SUM(Q28:Q30)-MIN(Q28:Q30)</f>
        <v>580.9085083122857</v>
      </c>
    </row>
    <row r="32" spans="1:17" ht="15.75">
      <c r="A32" s="10"/>
      <c r="B32" s="2" t="s">
        <v>8</v>
      </c>
      <c r="C32" s="5"/>
      <c r="D32" s="11">
        <v>7.8</v>
      </c>
      <c r="E32" s="2">
        <f>((SQRT(D32)-1.279)/0.00398)</f>
        <v>380.36382129492165</v>
      </c>
      <c r="F32" s="11">
        <v>12.4</v>
      </c>
      <c r="G32" s="2">
        <f>(((100/(F32+0.24))-4.0062)/0.00656)</f>
        <v>595.3037202840383</v>
      </c>
      <c r="H32" s="11">
        <v>4.1</v>
      </c>
      <c r="I32" s="2">
        <f>((SQRT(H32)-1.0935)/0.00208)</f>
        <v>447.76234285175894</v>
      </c>
      <c r="J32" s="11">
        <v>1.4</v>
      </c>
      <c r="K32" s="2">
        <f>((SQRT(J32)-0.8807)/0.00068)</f>
        <v>444.8764067940046</v>
      </c>
      <c r="L32" s="11">
        <v>23</v>
      </c>
      <c r="M32" s="3">
        <f>(((SQRT(L32)-0.422)/0.01012))</f>
        <v>432.1967908411778</v>
      </c>
      <c r="N32" s="12">
        <v>52.1</v>
      </c>
      <c r="O32" s="5">
        <f>(((400/(N32+0.14))-4.0062)/0.00328)</f>
        <v>1113.0389758338627</v>
      </c>
      <c r="P32" s="12">
        <v>205</v>
      </c>
      <c r="Q32" s="5">
        <f>(((800/P32)-2.0232)/0.00647)</f>
        <v>290.4542541561428</v>
      </c>
    </row>
    <row r="33" spans="1:17" ht="15.75">
      <c r="A33" s="10"/>
      <c r="B33" s="2" t="s">
        <v>8</v>
      </c>
      <c r="C33" s="5"/>
      <c r="D33" s="11">
        <v>6.32</v>
      </c>
      <c r="E33" s="2">
        <f>((SQRT(D33)-1.279)/0.00398)</f>
        <v>310.29171306414753</v>
      </c>
      <c r="F33" s="11">
        <v>12.4</v>
      </c>
      <c r="G33" s="2">
        <f>(((100/(F33+0.24))-4.0062)/0.00656)</f>
        <v>595.3037202840383</v>
      </c>
      <c r="H33" s="11">
        <v>4.1</v>
      </c>
      <c r="I33" s="2">
        <f>((SQRT(H33)-1.0935)/0.00208)</f>
        <v>447.76234285175894</v>
      </c>
      <c r="J33" s="11">
        <v>1.4</v>
      </c>
      <c r="K33" s="2">
        <f>((SQRT(J33)-0.8807)/0.00068)</f>
        <v>444.8764067940046</v>
      </c>
      <c r="L33" s="11">
        <v>23</v>
      </c>
      <c r="M33" s="3">
        <f>(((SQRT(L33)-0.422)/0.01012))</f>
        <v>432.1967908411778</v>
      </c>
      <c r="N33" s="12">
        <v>52.1</v>
      </c>
      <c r="O33" s="5">
        <f>(((400/(N33+0.14))-4.0062)/0.00328)</f>
        <v>1113.0389758338627</v>
      </c>
      <c r="P33" s="12">
        <v>205</v>
      </c>
      <c r="Q33" s="5">
        <f>(((800/P33)-2.0232)/0.00647)</f>
        <v>290.4542541561428</v>
      </c>
    </row>
    <row r="34" spans="1:17" ht="15.75">
      <c r="A34" s="10"/>
      <c r="B34" s="2" t="s">
        <v>8</v>
      </c>
      <c r="C34" s="5"/>
      <c r="D34" s="11">
        <v>7.34</v>
      </c>
      <c r="E34" s="2">
        <f>((SQRT(D34)-1.279)/0.00398)</f>
        <v>359.3576474444255</v>
      </c>
      <c r="F34" s="11">
        <v>12.4</v>
      </c>
      <c r="G34" s="2">
        <f>(((100/(F34+0.24))-4.0062)/0.00656)</f>
        <v>595.3037202840383</v>
      </c>
      <c r="H34" s="11">
        <v>4.1</v>
      </c>
      <c r="I34" s="2">
        <f>((SQRT(H34)-1.0935)/0.00208)</f>
        <v>447.76234285175894</v>
      </c>
      <c r="J34" s="11">
        <v>1.4</v>
      </c>
      <c r="K34" s="2">
        <f>((SQRT(J34)-0.8807)/0.00068)</f>
        <v>444.8764067940046</v>
      </c>
      <c r="L34" s="11">
        <v>23</v>
      </c>
      <c r="M34" s="3">
        <f>(((SQRT(L34)-0.422)/0.01012))</f>
        <v>432.1967908411778</v>
      </c>
      <c r="N34" s="12"/>
      <c r="O34" s="5">
        <v>0</v>
      </c>
      <c r="P34" s="12">
        <v>205</v>
      </c>
      <c r="Q34" s="5">
        <f>(((800/P34)-2.0232)/0.00647)</f>
        <v>290.4542541561428</v>
      </c>
    </row>
    <row r="35" spans="1:17" ht="15.75">
      <c r="A35" s="10">
        <f>RANK(C35,C4:C39,0)</f>
        <v>8</v>
      </c>
      <c r="B35" s="6" t="s">
        <v>8</v>
      </c>
      <c r="C35" s="5">
        <f>SUM(E35:Q35)</f>
        <v>6273.947474427454</v>
      </c>
      <c r="D35" s="11"/>
      <c r="E35" s="2">
        <f>SUM(E32:E34)-MIN(E32:E34)</f>
        <v>739.7214687393472</v>
      </c>
      <c r="F35" s="11"/>
      <c r="G35" s="2">
        <f>SUM(G32:G34)-MIN(G32:G34)</f>
        <v>1190.6074405680765</v>
      </c>
      <c r="H35" s="11"/>
      <c r="I35" s="2">
        <f>SUM(I32:I34)-MIN(I32:I34)</f>
        <v>895.5246857035178</v>
      </c>
      <c r="J35" s="11"/>
      <c r="K35" s="2">
        <f>SUM(K32:K34)-MIN(K32:K34)</f>
        <v>889.7528135880091</v>
      </c>
      <c r="L35" s="11"/>
      <c r="M35" s="2">
        <f>SUM(M32:M34)-MIN(M32:M34)</f>
        <v>864.3935816823557</v>
      </c>
      <c r="N35" s="12"/>
      <c r="O35" s="2">
        <f>SUM(O32:O33)-MIN(O32:O33)</f>
        <v>1113.0389758338627</v>
      </c>
      <c r="P35" s="12"/>
      <c r="Q35" s="2">
        <f>SUM(Q32:Q34)-MIN(Q32:Q34)</f>
        <v>580.9085083122857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Q35"/>
  <sheetViews>
    <sheetView zoomScalePageLayoutView="0" workbookViewId="0" topLeftCell="A1">
      <selection activeCell="U26" sqref="U26"/>
    </sheetView>
  </sheetViews>
  <sheetFormatPr defaultColWidth="11.421875" defaultRowHeight="15"/>
  <cols>
    <col min="1" max="1" width="6.7109375" style="0" bestFit="1" customWidth="1"/>
    <col min="2" max="2" width="27.421875" style="0" bestFit="1" customWidth="1"/>
    <col min="3" max="3" width="18.7109375" style="0" bestFit="1" customWidth="1"/>
    <col min="4" max="4" width="7.7109375" style="0" bestFit="1" customWidth="1"/>
    <col min="5" max="5" width="8.28125" style="0" bestFit="1" customWidth="1"/>
    <col min="6" max="6" width="7.00390625" style="0" bestFit="1" customWidth="1"/>
    <col min="7" max="7" width="8.28125" style="0" bestFit="1" customWidth="1"/>
    <col min="8" max="8" width="6.00390625" style="0" bestFit="1" customWidth="1"/>
    <col min="9" max="9" width="8.28125" style="0" bestFit="1" customWidth="1"/>
    <col min="10" max="10" width="7.140625" style="0" bestFit="1" customWidth="1"/>
    <col min="11" max="11" width="8.28125" style="0" bestFit="1" customWidth="1"/>
    <col min="12" max="12" width="7.00390625" style="0" bestFit="1" customWidth="1"/>
    <col min="13" max="13" width="8.28125" style="0" bestFit="1" customWidth="1"/>
    <col min="14" max="14" width="8.421875" style="0" bestFit="1" customWidth="1"/>
    <col min="15" max="17" width="8.28125" style="0" bestFit="1" customWidth="1"/>
  </cols>
  <sheetData>
    <row r="1" spans="1:17" ht="20.25">
      <c r="A1" s="14"/>
      <c r="B1" s="15" t="s">
        <v>29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0.25">
      <c r="A2" s="1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>
      <c r="A3" s="10" t="s">
        <v>26</v>
      </c>
      <c r="B3" s="7" t="s">
        <v>0</v>
      </c>
      <c r="C3" s="4" t="s">
        <v>17</v>
      </c>
      <c r="D3" s="1" t="s">
        <v>9</v>
      </c>
      <c r="E3" s="1"/>
      <c r="F3" s="1" t="s">
        <v>19</v>
      </c>
      <c r="G3" s="1"/>
      <c r="H3" s="1" t="s">
        <v>11</v>
      </c>
      <c r="I3" s="1"/>
      <c r="J3" s="1" t="s">
        <v>12</v>
      </c>
      <c r="K3" s="1"/>
      <c r="L3" s="1" t="s">
        <v>20</v>
      </c>
      <c r="M3" s="1"/>
      <c r="N3" s="1" t="s">
        <v>21</v>
      </c>
      <c r="O3" s="1"/>
      <c r="P3" s="1" t="s">
        <v>28</v>
      </c>
      <c r="Q3" s="5"/>
    </row>
    <row r="4" spans="1:17" ht="15.75">
      <c r="A4" s="10"/>
      <c r="B4" s="8" t="s">
        <v>1</v>
      </c>
      <c r="C4" s="5"/>
      <c r="D4" s="12">
        <v>6.34</v>
      </c>
      <c r="E4" s="2">
        <f>((SQRT(D4)-1.279)/0.00398)</f>
        <v>311.2903674378981</v>
      </c>
      <c r="F4" s="12">
        <v>10.4</v>
      </c>
      <c r="G4" s="2">
        <f>(((75/(F4+0.24))-3.998)/0.0066)</f>
        <v>462.25336067441316</v>
      </c>
      <c r="H4" s="12">
        <v>3.98</v>
      </c>
      <c r="I4" s="2">
        <f>((SQRT(H4)-1.0935)/0.00208)</f>
        <v>433.4104491951925</v>
      </c>
      <c r="J4" s="12">
        <v>1.38</v>
      </c>
      <c r="K4" s="2">
        <f>((SQRT(J4)-0.8807)/0.00068)</f>
        <v>432.40295948098975</v>
      </c>
      <c r="L4" s="12">
        <v>32</v>
      </c>
      <c r="M4" s="2">
        <f>((SQRT(L4)-1.4149)/0.01039)</f>
        <v>408.2727862841559</v>
      </c>
      <c r="N4" s="12">
        <v>50.3</v>
      </c>
      <c r="O4" s="5">
        <f>(((300/(N4+0.24))-3.998)/0.0033)</f>
        <v>587.2401098439879</v>
      </c>
      <c r="P4" s="12">
        <v>198</v>
      </c>
      <c r="Q4" s="5">
        <f>(((800/P4)-2.0232)/0.00647)</f>
        <v>311.77805879506036</v>
      </c>
    </row>
    <row r="5" spans="1:17" ht="15.75">
      <c r="A5" s="10"/>
      <c r="B5" s="8" t="s">
        <v>1</v>
      </c>
      <c r="C5" s="5"/>
      <c r="D5" s="12">
        <v>8.34</v>
      </c>
      <c r="E5" s="2">
        <f>((SQRT(D5)-1.279)/0.00398)</f>
        <v>404.24769237154027</v>
      </c>
      <c r="F5" s="12">
        <v>10.4</v>
      </c>
      <c r="G5" s="2">
        <f>(((75/(F5+0.24))-3.998)/0.0066)</f>
        <v>462.25336067441316</v>
      </c>
      <c r="H5" s="12">
        <v>3.98</v>
      </c>
      <c r="I5" s="2">
        <f>((SQRT(H5)-1.0935)/0.00208)</f>
        <v>433.4104491951925</v>
      </c>
      <c r="J5" s="12">
        <v>1.38</v>
      </c>
      <c r="K5" s="2">
        <f>((SQRT(J5)-0.8807)/0.00068)</f>
        <v>432.40295948098975</v>
      </c>
      <c r="L5" s="12">
        <v>32</v>
      </c>
      <c r="M5" s="2">
        <f>((SQRT(L5)-1.4149)/0.01039)</f>
        <v>408.2727862841559</v>
      </c>
      <c r="N5" s="12">
        <v>50.3</v>
      </c>
      <c r="O5" s="5">
        <f>(((300/(N5+0.24))-3.998)/0.0033)</f>
        <v>587.2401098439879</v>
      </c>
      <c r="P5" s="12">
        <v>198</v>
      </c>
      <c r="Q5" s="5">
        <f>(((800/P5)-2.0232)/0.00647)</f>
        <v>311.77805879506036</v>
      </c>
    </row>
    <row r="6" spans="1:17" ht="15.75">
      <c r="A6" s="10"/>
      <c r="B6" s="8" t="s">
        <v>1</v>
      </c>
      <c r="C6" s="5"/>
      <c r="D6" s="12">
        <v>7.45</v>
      </c>
      <c r="E6" s="2">
        <f>((SQRT(D6)-1.279)/0.00398)</f>
        <v>364.4394001988031</v>
      </c>
      <c r="F6" s="12">
        <v>10.4</v>
      </c>
      <c r="G6" s="2">
        <f>(((75/(F6+0.24))-3.998)/0.0066)</f>
        <v>462.25336067441316</v>
      </c>
      <c r="H6" s="12">
        <v>3.98</v>
      </c>
      <c r="I6" s="2">
        <f>((SQRT(H6)-1.0935)/0.00208)</f>
        <v>433.4104491951925</v>
      </c>
      <c r="J6" s="12">
        <v>1.38</v>
      </c>
      <c r="K6" s="2">
        <f>((SQRT(J6)-0.8807)/0.00068)</f>
        <v>432.40295948098975</v>
      </c>
      <c r="L6" s="12">
        <v>32</v>
      </c>
      <c r="M6" s="2">
        <f>((SQRT(L6)-1.4149)/0.01039)</f>
        <v>408.2727862841559</v>
      </c>
      <c r="N6" s="12"/>
      <c r="O6" s="5">
        <v>0</v>
      </c>
      <c r="P6" s="12">
        <v>198</v>
      </c>
      <c r="Q6" s="5">
        <f>(((800/P6)-2.0232)/0.00647)</f>
        <v>311.77805879506036</v>
      </c>
    </row>
    <row r="7" spans="1:17" ht="15.75">
      <c r="A7" s="10">
        <f>RANK(C7,C4:C35,0)</f>
        <v>4</v>
      </c>
      <c r="B7" s="9" t="s">
        <v>1</v>
      </c>
      <c r="C7" s="5">
        <f>SUM(E7:Q7)</f>
        <v>5452.162431273953</v>
      </c>
      <c r="D7" s="11"/>
      <c r="E7" s="2">
        <f>SUM(E4:E6)-MIN(E4:E6)</f>
        <v>768.6870925703433</v>
      </c>
      <c r="F7" s="11"/>
      <c r="G7" s="2">
        <f>SUM(G4:G6)-MIN(G4:G6)</f>
        <v>924.5067213488262</v>
      </c>
      <c r="H7" s="11"/>
      <c r="I7" s="2">
        <f>SUM(I4:I6)-MIN(I4:I6)</f>
        <v>866.8208983903849</v>
      </c>
      <c r="J7" s="11"/>
      <c r="K7" s="2">
        <f>SUM(K4:K6)-MIN(K4:K6)</f>
        <v>864.8059189619796</v>
      </c>
      <c r="L7" s="11"/>
      <c r="M7" s="2">
        <f>SUM(M4:M6)-MIN(M4:M6)</f>
        <v>816.5455725683119</v>
      </c>
      <c r="N7" s="12"/>
      <c r="O7" s="2">
        <f>SUM(O4:O5)-MIN(O4:O5)</f>
        <v>587.2401098439879</v>
      </c>
      <c r="P7" s="12"/>
      <c r="Q7" s="2">
        <f>SUM(Q4:Q6)-MIN(Q4:Q6)</f>
        <v>623.5561175901207</v>
      </c>
    </row>
    <row r="8" spans="1:17" ht="15.75">
      <c r="A8" s="10"/>
      <c r="B8" s="8" t="s">
        <v>2</v>
      </c>
      <c r="C8" s="5"/>
      <c r="D8" s="12">
        <v>7.34</v>
      </c>
      <c r="E8" s="2">
        <f>((SQRT(D8)-1.279)/0.00398)</f>
        <v>359.3576474444255</v>
      </c>
      <c r="F8" s="12">
        <v>10.4</v>
      </c>
      <c r="G8" s="2">
        <f>(((75/(F8+0.24))-3.998)/0.0066)</f>
        <v>462.25336067441316</v>
      </c>
      <c r="H8" s="12">
        <v>3.98</v>
      </c>
      <c r="I8" s="2">
        <f>((SQRT(H8)-1.0935)/0.00208)</f>
        <v>433.4104491951925</v>
      </c>
      <c r="J8" s="12">
        <v>1.38</v>
      </c>
      <c r="K8" s="2">
        <f>((SQRT(J8)-0.8807)/0.00068)</f>
        <v>432.40295948098975</v>
      </c>
      <c r="L8" s="12">
        <v>32</v>
      </c>
      <c r="M8" s="2">
        <f>((SQRT(L8)-1.4149)/0.01039)</f>
        <v>408.2727862841559</v>
      </c>
      <c r="N8" s="12">
        <v>50.3</v>
      </c>
      <c r="O8" s="5">
        <f>(((300/(N8+0.24))-3.998)/0.0033)</f>
        <v>587.2401098439879</v>
      </c>
      <c r="P8" s="12">
        <v>198</v>
      </c>
      <c r="Q8" s="5">
        <f>(((800/P8)-2.0232)/0.00647)</f>
        <v>311.77805879506036</v>
      </c>
    </row>
    <row r="9" spans="1:17" ht="15.75">
      <c r="A9" s="10"/>
      <c r="B9" s="8" t="s">
        <v>2</v>
      </c>
      <c r="C9" s="5"/>
      <c r="D9" s="12">
        <v>9.32</v>
      </c>
      <c r="E9" s="2">
        <f>((SQRT(D9)-1.279)/0.00398)</f>
        <v>445.695352888128</v>
      </c>
      <c r="F9" s="12">
        <v>10.4</v>
      </c>
      <c r="G9" s="2">
        <f>(((75/(F9+0.24))-3.998)/0.0066)</f>
        <v>462.25336067441316</v>
      </c>
      <c r="H9" s="12">
        <v>3.98</v>
      </c>
      <c r="I9" s="2">
        <f>((SQRT(H9)-1.0935)/0.00208)</f>
        <v>433.4104491951925</v>
      </c>
      <c r="J9" s="12">
        <v>1.38</v>
      </c>
      <c r="K9" s="2">
        <f>((SQRT(J9)-0.8807)/0.00068)</f>
        <v>432.40295948098975</v>
      </c>
      <c r="L9" s="12">
        <v>32</v>
      </c>
      <c r="M9" s="2">
        <f>((SQRT(L9)-1.4149)/0.01039)</f>
        <v>408.2727862841559</v>
      </c>
      <c r="N9" s="12">
        <v>50.3</v>
      </c>
      <c r="O9" s="5">
        <f>(((300/(N9+0.24))-3.998)/0.0033)</f>
        <v>587.2401098439879</v>
      </c>
      <c r="P9" s="12">
        <v>198</v>
      </c>
      <c r="Q9" s="5">
        <f>(((800/P9)-2.0232)/0.00647)</f>
        <v>311.77805879506036</v>
      </c>
    </row>
    <row r="10" spans="1:17" ht="15.75">
      <c r="A10" s="10"/>
      <c r="B10" s="8" t="s">
        <v>2</v>
      </c>
      <c r="C10" s="5"/>
      <c r="D10" s="12">
        <v>7.45</v>
      </c>
      <c r="E10" s="2">
        <f>((SQRT(D10)-1.279)/0.00398)</f>
        <v>364.4394001988031</v>
      </c>
      <c r="F10" s="12">
        <v>10.4</v>
      </c>
      <c r="G10" s="2">
        <f>(((75/(F10+0.24))-3.998)/0.0066)</f>
        <v>462.25336067441316</v>
      </c>
      <c r="H10" s="12">
        <v>3.98</v>
      </c>
      <c r="I10" s="2">
        <f>((SQRT(H10)-1.0935)/0.00208)</f>
        <v>433.4104491951925</v>
      </c>
      <c r="J10" s="12">
        <v>1.38</v>
      </c>
      <c r="K10" s="2">
        <f>((SQRT(J10)-0.8807)/0.00068)</f>
        <v>432.40295948098975</v>
      </c>
      <c r="L10" s="12">
        <v>32</v>
      </c>
      <c r="M10" s="2">
        <f>((SQRT(L10)-1.4149)/0.01039)</f>
        <v>408.2727862841559</v>
      </c>
      <c r="N10" s="12"/>
      <c r="O10" s="5">
        <v>0</v>
      </c>
      <c r="P10" s="12">
        <v>198</v>
      </c>
      <c r="Q10" s="5">
        <f>(((800/P10)-2.0232)/0.00647)</f>
        <v>311.77805879506036</v>
      </c>
    </row>
    <row r="11" spans="1:17" ht="15.75">
      <c r="A11" s="10">
        <f>RANK(C11,C4:C35,0)</f>
        <v>1</v>
      </c>
      <c r="B11" s="9" t="s">
        <v>2</v>
      </c>
      <c r="C11" s="5">
        <f>SUM(E11:Q11)</f>
        <v>5493.610091790542</v>
      </c>
      <c r="D11" s="11"/>
      <c r="E11" s="2">
        <f>SUM(E8:E10)-MIN(E8:E10)</f>
        <v>810.1347530869309</v>
      </c>
      <c r="F11" s="11"/>
      <c r="G11" s="2">
        <f>SUM(G8:G10)-MIN(G8:G10)</f>
        <v>924.5067213488262</v>
      </c>
      <c r="H11" s="11"/>
      <c r="I11" s="2">
        <f>SUM(I8:I10)-MIN(I8:I10)</f>
        <v>866.8208983903849</v>
      </c>
      <c r="J11" s="11"/>
      <c r="K11" s="2">
        <f>SUM(K8:K10)-MIN(K8:K10)</f>
        <v>864.8059189619796</v>
      </c>
      <c r="L11" s="11"/>
      <c r="M11" s="2">
        <f>SUM(M8:M10)-MIN(M8:M10)</f>
        <v>816.5455725683119</v>
      </c>
      <c r="N11" s="12"/>
      <c r="O11" s="2">
        <f>SUM(O8:O9)-MIN(O8:O9)</f>
        <v>587.2401098439879</v>
      </c>
      <c r="P11" s="12"/>
      <c r="Q11" s="2">
        <f>SUM(Q8:Q10)-MIN(Q8:Q10)</f>
        <v>623.5561175901207</v>
      </c>
    </row>
    <row r="12" spans="1:17" ht="15.75">
      <c r="A12" s="10"/>
      <c r="B12" s="8" t="s">
        <v>3</v>
      </c>
      <c r="C12" s="5"/>
      <c r="D12" s="12">
        <v>8.56</v>
      </c>
      <c r="E12" s="2">
        <f>((SQRT(D12)-1.279)/0.00398)</f>
        <v>413.7557205189847</v>
      </c>
      <c r="F12" s="12">
        <v>10.4</v>
      </c>
      <c r="G12" s="2">
        <f>(((75/(F12+0.24))-3.998)/0.0066)</f>
        <v>462.25336067441316</v>
      </c>
      <c r="H12" s="12">
        <v>3.98</v>
      </c>
      <c r="I12" s="2">
        <f>((SQRT(H12)-1.0935)/0.00208)</f>
        <v>433.4104491951925</v>
      </c>
      <c r="J12" s="12">
        <v>1.38</v>
      </c>
      <c r="K12" s="2">
        <f>((SQRT(J12)-0.8807)/0.00068)</f>
        <v>432.40295948098975</v>
      </c>
      <c r="L12" s="12">
        <v>32</v>
      </c>
      <c r="M12" s="2">
        <f>((SQRT(L12)-1.4149)/0.01039)</f>
        <v>408.2727862841559</v>
      </c>
      <c r="N12" s="12">
        <v>50.3</v>
      </c>
      <c r="O12" s="5">
        <f>(((300/(N12+0.24))-3.998)/0.0033)</f>
        <v>587.2401098439879</v>
      </c>
      <c r="P12" s="12">
        <v>198</v>
      </c>
      <c r="Q12" s="5">
        <f>(((800/P12)-2.0232)/0.00647)</f>
        <v>311.77805879506036</v>
      </c>
    </row>
    <row r="13" spans="1:17" ht="15.75">
      <c r="A13" s="10"/>
      <c r="B13" s="8" t="s">
        <v>3</v>
      </c>
      <c r="C13" s="5"/>
      <c r="D13" s="12">
        <v>7.34</v>
      </c>
      <c r="E13" s="2">
        <f>((SQRT(D13)-1.279)/0.00398)</f>
        <v>359.3576474444255</v>
      </c>
      <c r="F13" s="12">
        <v>10.4</v>
      </c>
      <c r="G13" s="2">
        <f>(((75/(F13+0.24))-3.998)/0.0066)</f>
        <v>462.25336067441316</v>
      </c>
      <c r="H13" s="12">
        <v>3.98</v>
      </c>
      <c r="I13" s="2">
        <f>((SQRT(H13)-1.0935)/0.00208)</f>
        <v>433.4104491951925</v>
      </c>
      <c r="J13" s="12">
        <v>1.38</v>
      </c>
      <c r="K13" s="2">
        <f>((SQRT(J13)-0.8807)/0.00068)</f>
        <v>432.40295948098975</v>
      </c>
      <c r="L13" s="12">
        <v>32</v>
      </c>
      <c r="M13" s="2">
        <f>((SQRT(L13)-1.4149)/0.01039)</f>
        <v>408.2727862841559</v>
      </c>
      <c r="N13" s="12">
        <v>50.3</v>
      </c>
      <c r="O13" s="5">
        <f>(((300/(N13+0.24))-3.998)/0.0033)</f>
        <v>587.2401098439879</v>
      </c>
      <c r="P13" s="12">
        <v>198</v>
      </c>
      <c r="Q13" s="5">
        <f>(((800/P13)-2.0232)/0.00647)</f>
        <v>311.77805879506036</v>
      </c>
    </row>
    <row r="14" spans="1:17" ht="15.75">
      <c r="A14" s="10"/>
      <c r="B14" s="8" t="s">
        <v>3</v>
      </c>
      <c r="C14" s="5"/>
      <c r="D14" s="12">
        <v>7.45</v>
      </c>
      <c r="E14" s="2">
        <f>((SQRT(D14)-1.279)/0.00398)</f>
        <v>364.4394001988031</v>
      </c>
      <c r="F14" s="12">
        <v>10.4</v>
      </c>
      <c r="G14" s="2">
        <f>(((75/(F14+0.24))-3.998)/0.0066)</f>
        <v>462.25336067441316</v>
      </c>
      <c r="H14" s="12">
        <v>3.98</v>
      </c>
      <c r="I14" s="2">
        <f>((SQRT(H14)-1.0935)/0.00208)</f>
        <v>433.4104491951925</v>
      </c>
      <c r="J14" s="12">
        <v>1.38</v>
      </c>
      <c r="K14" s="2">
        <f>((SQRT(J14)-0.8807)/0.00068)</f>
        <v>432.40295948098975</v>
      </c>
      <c r="L14" s="12">
        <v>32</v>
      </c>
      <c r="M14" s="2">
        <f>((SQRT(L14)-1.4149)/0.01039)</f>
        <v>408.2727862841559</v>
      </c>
      <c r="N14" s="12"/>
      <c r="O14" s="5">
        <v>0</v>
      </c>
      <c r="P14" s="12">
        <v>198</v>
      </c>
      <c r="Q14" s="5">
        <f>(((800/P14)-2.0232)/0.00647)</f>
        <v>311.77805879506036</v>
      </c>
    </row>
    <row r="15" spans="1:17" ht="15.75">
      <c r="A15" s="10">
        <f>RANK(C15,C4:C35,0)</f>
        <v>2</v>
      </c>
      <c r="B15" s="9" t="s">
        <v>3</v>
      </c>
      <c r="C15" s="5">
        <f>SUM(E15:Q15)</f>
        <v>5461.670459421399</v>
      </c>
      <c r="D15" s="11"/>
      <c r="E15" s="2">
        <f>SUM(E12:E14)-MIN(E12:E14)</f>
        <v>778.1951207177879</v>
      </c>
      <c r="F15" s="11"/>
      <c r="G15" s="2">
        <f>SUM(G12:G14)-MIN(G12:G14)</f>
        <v>924.5067213488262</v>
      </c>
      <c r="H15" s="11"/>
      <c r="I15" s="2">
        <f>SUM(I12:I14)-MIN(I12:I14)</f>
        <v>866.8208983903849</v>
      </c>
      <c r="J15" s="11"/>
      <c r="K15" s="2">
        <f>SUM(K12:K14)-MIN(K12:K14)</f>
        <v>864.8059189619796</v>
      </c>
      <c r="L15" s="11"/>
      <c r="M15" s="2">
        <f>SUM(M12:M14)-MIN(M12:M14)</f>
        <v>816.5455725683119</v>
      </c>
      <c r="N15" s="12"/>
      <c r="O15" s="2">
        <f>SUM(O12:O13)-MIN(O12:O13)</f>
        <v>587.2401098439879</v>
      </c>
      <c r="P15" s="12"/>
      <c r="Q15" s="2">
        <f>SUM(Q12:Q14)-MIN(Q12:Q14)</f>
        <v>623.5561175901207</v>
      </c>
    </row>
    <row r="16" spans="1:17" ht="15.75">
      <c r="A16" s="10"/>
      <c r="B16" s="8" t="s">
        <v>4</v>
      </c>
      <c r="C16" s="5"/>
      <c r="D16" s="12">
        <v>8.11</v>
      </c>
      <c r="E16" s="2">
        <f>((SQRT(D16)-1.279)/0.00398)</f>
        <v>394.17240532151465</v>
      </c>
      <c r="F16" s="12">
        <v>10.4</v>
      </c>
      <c r="G16" s="2">
        <f>(((75/(F16+0.24))-3.998)/0.0066)</f>
        <v>462.25336067441316</v>
      </c>
      <c r="H16" s="12">
        <v>3.98</v>
      </c>
      <c r="I16" s="2">
        <f>((SQRT(H16)-1.0935)/0.00208)</f>
        <v>433.4104491951925</v>
      </c>
      <c r="J16" s="12">
        <v>1.38</v>
      </c>
      <c r="K16" s="2">
        <f>((SQRT(J16)-0.8807)/0.00068)</f>
        <v>432.40295948098975</v>
      </c>
      <c r="L16" s="12">
        <v>32</v>
      </c>
      <c r="M16" s="2">
        <f>((SQRT(L16)-1.4149)/0.01039)</f>
        <v>408.2727862841559</v>
      </c>
      <c r="N16" s="12">
        <v>50.3</v>
      </c>
      <c r="O16" s="5">
        <f>(((300/(N16+0.24))-3.998)/0.0033)</f>
        <v>587.2401098439879</v>
      </c>
      <c r="P16" s="12">
        <v>198</v>
      </c>
      <c r="Q16" s="5">
        <f>(((800/P16)-2.0232)/0.00647)</f>
        <v>311.77805879506036</v>
      </c>
    </row>
    <row r="17" spans="1:17" ht="15.75">
      <c r="A17" s="10"/>
      <c r="B17" s="8" t="s">
        <v>4</v>
      </c>
      <c r="C17" s="5"/>
      <c r="D17" s="12">
        <v>7.34</v>
      </c>
      <c r="E17" s="2">
        <f>((SQRT(D17)-1.279)/0.00398)</f>
        <v>359.3576474444255</v>
      </c>
      <c r="F17" s="12">
        <v>10.4</v>
      </c>
      <c r="G17" s="2">
        <f>(((75/(F17+0.24))-3.998)/0.0066)</f>
        <v>462.25336067441316</v>
      </c>
      <c r="H17" s="12">
        <v>3.98</v>
      </c>
      <c r="I17" s="2">
        <f>((SQRT(H17)-1.0935)/0.00208)</f>
        <v>433.4104491951925</v>
      </c>
      <c r="J17" s="12">
        <v>1.38</v>
      </c>
      <c r="K17" s="2">
        <f>((SQRT(J17)-0.8807)/0.00068)</f>
        <v>432.40295948098975</v>
      </c>
      <c r="L17" s="12">
        <v>32</v>
      </c>
      <c r="M17" s="2">
        <f>((SQRT(L17)-1.4149)/0.01039)</f>
        <v>408.2727862841559</v>
      </c>
      <c r="N17" s="12">
        <v>50.3</v>
      </c>
      <c r="O17" s="5">
        <f>(((300/(N17+0.24))-3.998)/0.0033)</f>
        <v>587.2401098439879</v>
      </c>
      <c r="P17" s="12">
        <v>198</v>
      </c>
      <c r="Q17" s="5">
        <f>(((800/P17)-2.0232)/0.00647)</f>
        <v>311.77805879506036</v>
      </c>
    </row>
    <row r="18" spans="1:17" ht="15.75">
      <c r="A18" s="10"/>
      <c r="B18" s="8" t="s">
        <v>4</v>
      </c>
      <c r="C18" s="5"/>
      <c r="D18" s="12">
        <v>7.45</v>
      </c>
      <c r="E18" s="2">
        <f>((SQRT(D18)-1.279)/0.00398)</f>
        <v>364.4394001988031</v>
      </c>
      <c r="F18" s="12">
        <v>10.4</v>
      </c>
      <c r="G18" s="2">
        <f>(((75/(F18+0.24))-3.998)/0.0066)</f>
        <v>462.25336067441316</v>
      </c>
      <c r="H18" s="12">
        <v>3.98</v>
      </c>
      <c r="I18" s="2">
        <f>((SQRT(H18)-1.0935)/0.00208)</f>
        <v>433.4104491951925</v>
      </c>
      <c r="J18" s="12">
        <v>1.38</v>
      </c>
      <c r="K18" s="2">
        <f>((SQRT(J18)-0.8807)/0.00068)</f>
        <v>432.40295948098975</v>
      </c>
      <c r="L18" s="12">
        <v>32</v>
      </c>
      <c r="M18" s="2">
        <f>((SQRT(L18)-1.4149)/0.01039)</f>
        <v>408.2727862841559</v>
      </c>
      <c r="N18" s="12"/>
      <c r="O18" s="5">
        <v>0</v>
      </c>
      <c r="P18" s="12">
        <v>198</v>
      </c>
      <c r="Q18" s="5">
        <f>(((800/P18)-2.0232)/0.00647)</f>
        <v>311.77805879506036</v>
      </c>
    </row>
    <row r="19" spans="1:17" ht="15.75">
      <c r="A19" s="10">
        <f>RANK(C19,C4:C35,0)</f>
        <v>5</v>
      </c>
      <c r="B19" s="9" t="s">
        <v>4</v>
      </c>
      <c r="C19" s="5">
        <f>SUM(E19:Q19)</f>
        <v>5442.087144223928</v>
      </c>
      <c r="D19" s="11"/>
      <c r="E19" s="2">
        <f>SUM(E16:E18)-MIN(E16:E18)</f>
        <v>758.6118055203176</v>
      </c>
      <c r="F19" s="11"/>
      <c r="G19" s="2">
        <f>SUM(G16:G18)-MIN(G16:G18)</f>
        <v>924.5067213488262</v>
      </c>
      <c r="H19" s="11"/>
      <c r="I19" s="2">
        <f>SUM(I16:I18)-MIN(I16:I18)</f>
        <v>866.8208983903849</v>
      </c>
      <c r="J19" s="11"/>
      <c r="K19" s="2">
        <f>SUM(K16:K18)-MIN(K16:K18)</f>
        <v>864.8059189619796</v>
      </c>
      <c r="L19" s="11"/>
      <c r="M19" s="2">
        <f>SUM(M16:M18)-MIN(M16:M18)</f>
        <v>816.5455725683119</v>
      </c>
      <c r="N19" s="12"/>
      <c r="O19" s="2">
        <f>SUM(O16:O17)-MIN(O16:O17)</f>
        <v>587.2401098439879</v>
      </c>
      <c r="P19" s="12"/>
      <c r="Q19" s="2">
        <f>SUM(Q16:Q18)-MIN(Q16:Q18)</f>
        <v>623.5561175901207</v>
      </c>
    </row>
    <row r="20" spans="1:17" ht="15.75">
      <c r="A20" s="10"/>
      <c r="B20" s="8" t="s">
        <v>5</v>
      </c>
      <c r="C20" s="5"/>
      <c r="D20" s="12">
        <v>7.78</v>
      </c>
      <c r="E20" s="2">
        <f>((SQRT(D20)-1.279)/0.00398)</f>
        <v>379.46360205936446</v>
      </c>
      <c r="F20" s="12">
        <v>10.4</v>
      </c>
      <c r="G20" s="2">
        <f>(((75/(F20+0.24))-3.998)/0.0066)</f>
        <v>462.25336067441316</v>
      </c>
      <c r="H20" s="12">
        <v>3.98</v>
      </c>
      <c r="I20" s="2">
        <f>((SQRT(H20)-1.0935)/0.00208)</f>
        <v>433.4104491951925</v>
      </c>
      <c r="J20" s="12">
        <v>1.38</v>
      </c>
      <c r="K20" s="2">
        <f>((SQRT(J20)-0.8807)/0.00068)</f>
        <v>432.40295948098975</v>
      </c>
      <c r="L20" s="12">
        <v>32</v>
      </c>
      <c r="M20" s="2">
        <f>((SQRT(L20)-1.4149)/0.01039)</f>
        <v>408.2727862841559</v>
      </c>
      <c r="N20" s="12">
        <v>50.3</v>
      </c>
      <c r="O20" s="5">
        <f>(((300/(N20+0.24))-3.998)/0.0033)</f>
        <v>587.2401098439879</v>
      </c>
      <c r="P20" s="12">
        <v>198</v>
      </c>
      <c r="Q20" s="5">
        <f>(((800/P20)-2.0232)/0.00647)</f>
        <v>311.77805879506036</v>
      </c>
    </row>
    <row r="21" spans="1:17" ht="15.75">
      <c r="A21" s="10"/>
      <c r="B21" s="8" t="s">
        <v>5</v>
      </c>
      <c r="C21" s="5"/>
      <c r="D21" s="12">
        <v>7.34</v>
      </c>
      <c r="E21" s="2">
        <f>((SQRT(D21)-1.279)/0.00398)</f>
        <v>359.3576474444255</v>
      </c>
      <c r="F21" s="12">
        <v>10.4</v>
      </c>
      <c r="G21" s="2">
        <f>(((75/(F21+0.24))-3.998)/0.0066)</f>
        <v>462.25336067441316</v>
      </c>
      <c r="H21" s="12">
        <v>3.98</v>
      </c>
      <c r="I21" s="2">
        <f>((SQRT(H21)-1.0935)/0.00208)</f>
        <v>433.4104491951925</v>
      </c>
      <c r="J21" s="12">
        <v>1.38</v>
      </c>
      <c r="K21" s="2">
        <f>((SQRT(J21)-0.8807)/0.00068)</f>
        <v>432.40295948098975</v>
      </c>
      <c r="L21" s="12">
        <v>32</v>
      </c>
      <c r="M21" s="2">
        <f>((SQRT(L21)-1.4149)/0.01039)</f>
        <v>408.2727862841559</v>
      </c>
      <c r="N21" s="12">
        <v>50.3</v>
      </c>
      <c r="O21" s="5">
        <f>(((300/(N21+0.24))-3.998)/0.0033)</f>
        <v>587.2401098439879</v>
      </c>
      <c r="P21" s="12">
        <v>198</v>
      </c>
      <c r="Q21" s="5">
        <f>(((800/P21)-2.0232)/0.00647)</f>
        <v>311.77805879506036</v>
      </c>
    </row>
    <row r="22" spans="1:17" ht="15.75">
      <c r="A22" s="10"/>
      <c r="B22" s="8" t="s">
        <v>5</v>
      </c>
      <c r="C22" s="5"/>
      <c r="D22" s="12">
        <v>7.45</v>
      </c>
      <c r="E22" s="2">
        <f>((SQRT(D22)-1.279)/0.00398)</f>
        <v>364.4394001988031</v>
      </c>
      <c r="F22" s="12">
        <v>10.4</v>
      </c>
      <c r="G22" s="2">
        <f>(((75/(F22+0.24))-3.998)/0.0066)</f>
        <v>462.25336067441316</v>
      </c>
      <c r="H22" s="12">
        <v>3.98</v>
      </c>
      <c r="I22" s="2">
        <f>((SQRT(H22)-1.0935)/0.00208)</f>
        <v>433.4104491951925</v>
      </c>
      <c r="J22" s="12">
        <v>1.38</v>
      </c>
      <c r="K22" s="2">
        <f>((SQRT(J22)-0.8807)/0.00068)</f>
        <v>432.40295948098975</v>
      </c>
      <c r="L22" s="12">
        <v>32</v>
      </c>
      <c r="M22" s="2">
        <f>((SQRT(L22)-1.4149)/0.01039)</f>
        <v>408.2727862841559</v>
      </c>
      <c r="N22" s="12"/>
      <c r="O22" s="5">
        <v>0</v>
      </c>
      <c r="P22" s="12">
        <v>198</v>
      </c>
      <c r="Q22" s="5">
        <f>(((800/P22)-2.0232)/0.00647)</f>
        <v>311.77805879506036</v>
      </c>
    </row>
    <row r="23" spans="1:17" ht="15.75">
      <c r="A23" s="10">
        <f>RANK(C23,C4:C35,0)</f>
        <v>7</v>
      </c>
      <c r="B23" s="9" t="s">
        <v>5</v>
      </c>
      <c r="C23" s="5">
        <f>SUM(E23:Q23)</f>
        <v>5427.378340961779</v>
      </c>
      <c r="D23" s="11"/>
      <c r="E23" s="2">
        <f>SUM(E20:E22)-MIN(E20:E22)</f>
        <v>743.9030022581676</v>
      </c>
      <c r="F23" s="11"/>
      <c r="G23" s="2">
        <f>SUM(G20:G22)-MIN(G20:G22)</f>
        <v>924.5067213488262</v>
      </c>
      <c r="H23" s="11"/>
      <c r="I23" s="2">
        <f>SUM(I20:I22)-MIN(I20:I22)</f>
        <v>866.8208983903849</v>
      </c>
      <c r="J23" s="11"/>
      <c r="K23" s="2">
        <f>SUM(K20:K22)-MIN(K20:K22)</f>
        <v>864.8059189619796</v>
      </c>
      <c r="L23" s="11"/>
      <c r="M23" s="2">
        <f>SUM(M20:M22)-MIN(M20:M22)</f>
        <v>816.5455725683119</v>
      </c>
      <c r="N23" s="12"/>
      <c r="O23" s="2">
        <f>SUM(O20:O21)-MIN(O20:O21)</f>
        <v>587.2401098439879</v>
      </c>
      <c r="P23" s="12"/>
      <c r="Q23" s="2">
        <f>SUM(Q20:Q22)-MIN(Q20:Q22)</f>
        <v>623.5561175901207</v>
      </c>
    </row>
    <row r="24" spans="1:17" ht="15.75">
      <c r="A24" s="10"/>
      <c r="B24" s="8" t="s">
        <v>6</v>
      </c>
      <c r="C24" s="5"/>
      <c r="D24" s="12">
        <v>7.39</v>
      </c>
      <c r="E24" s="2">
        <f>((SQRT(D24)-1.279)/0.00398)</f>
        <v>361.67222206372804</v>
      </c>
      <c r="F24" s="12">
        <v>10.4</v>
      </c>
      <c r="G24" s="2">
        <f>(((75/(F24+0.24))-3.998)/0.0066)</f>
        <v>462.25336067441316</v>
      </c>
      <c r="H24" s="12">
        <v>3.98</v>
      </c>
      <c r="I24" s="2">
        <f>((SQRT(H24)-1.0935)/0.00208)</f>
        <v>433.4104491951925</v>
      </c>
      <c r="J24" s="12">
        <v>1.38</v>
      </c>
      <c r="K24" s="2">
        <f>((SQRT(J24)-0.8807)/0.00068)</f>
        <v>432.40295948098975</v>
      </c>
      <c r="L24" s="12">
        <v>32</v>
      </c>
      <c r="M24" s="2">
        <f>((SQRT(L24)-1.4149)/0.01039)</f>
        <v>408.2727862841559</v>
      </c>
      <c r="N24" s="12">
        <v>50.3</v>
      </c>
      <c r="O24" s="5">
        <f>(((300/(N24+0.24))-3.998)/0.0033)</f>
        <v>587.2401098439879</v>
      </c>
      <c r="P24" s="12">
        <v>198</v>
      </c>
      <c r="Q24" s="5">
        <f>(((800/P24)-2.0232)/0.00647)</f>
        <v>311.77805879506036</v>
      </c>
    </row>
    <row r="25" spans="1:17" ht="15.75">
      <c r="A25" s="10"/>
      <c r="B25" s="8" t="s">
        <v>6</v>
      </c>
      <c r="C25" s="5"/>
      <c r="D25" s="12">
        <v>7.34</v>
      </c>
      <c r="E25" s="2">
        <f>((SQRT(D25)-1.279)/0.00398)</f>
        <v>359.3576474444255</v>
      </c>
      <c r="F25" s="12">
        <v>10.4</v>
      </c>
      <c r="G25" s="2">
        <f>(((75/(F25+0.24))-3.998)/0.0066)</f>
        <v>462.25336067441316</v>
      </c>
      <c r="H25" s="12">
        <v>3.98</v>
      </c>
      <c r="I25" s="2">
        <f>((SQRT(H25)-1.0935)/0.00208)</f>
        <v>433.4104491951925</v>
      </c>
      <c r="J25" s="12">
        <v>1.38</v>
      </c>
      <c r="K25" s="2">
        <f>((SQRT(J25)-0.8807)/0.00068)</f>
        <v>432.40295948098975</v>
      </c>
      <c r="L25" s="12">
        <v>32</v>
      </c>
      <c r="M25" s="2">
        <f>((SQRT(L25)-1.4149)/0.01039)</f>
        <v>408.2727862841559</v>
      </c>
      <c r="N25" s="12">
        <v>50.3</v>
      </c>
      <c r="O25" s="5">
        <f>(((300/(N25+0.24))-3.998)/0.0033)</f>
        <v>587.2401098439879</v>
      </c>
      <c r="P25" s="12">
        <v>198</v>
      </c>
      <c r="Q25" s="5">
        <f>(((800/P25)-2.0232)/0.00647)</f>
        <v>311.77805879506036</v>
      </c>
    </row>
    <row r="26" spans="1:17" ht="15.75">
      <c r="A26" s="10"/>
      <c r="B26" s="8" t="s">
        <v>6</v>
      </c>
      <c r="C26" s="5"/>
      <c r="D26" s="12">
        <v>7.45</v>
      </c>
      <c r="E26" s="2">
        <f>((SQRT(D26)-1.279)/0.00398)</f>
        <v>364.4394001988031</v>
      </c>
      <c r="F26" s="12">
        <v>10.4</v>
      </c>
      <c r="G26" s="2">
        <f>(((75/(F26+0.24))-3.998)/0.0066)</f>
        <v>462.25336067441316</v>
      </c>
      <c r="H26" s="12">
        <v>3.98</v>
      </c>
      <c r="I26" s="2">
        <f>((SQRT(H26)-1.0935)/0.00208)</f>
        <v>433.4104491951925</v>
      </c>
      <c r="J26" s="12">
        <v>1.38</v>
      </c>
      <c r="K26" s="2">
        <f>((SQRT(J26)-0.8807)/0.00068)</f>
        <v>432.40295948098975</v>
      </c>
      <c r="L26" s="12">
        <v>32</v>
      </c>
      <c r="M26" s="2">
        <f>((SQRT(L26)-1.4149)/0.01039)</f>
        <v>408.2727862841559</v>
      </c>
      <c r="N26" s="12"/>
      <c r="O26" s="5">
        <v>0</v>
      </c>
      <c r="P26" s="12">
        <v>198</v>
      </c>
      <c r="Q26" s="5">
        <f>(((800/P26)-2.0232)/0.00647)</f>
        <v>311.77805879506036</v>
      </c>
    </row>
    <row r="27" spans="1:17" ht="15.75">
      <c r="A27" s="10">
        <f>RANK(C27,C4:C35,0)</f>
        <v>8</v>
      </c>
      <c r="B27" s="9" t="s">
        <v>6</v>
      </c>
      <c r="C27" s="5">
        <f>SUM(E27:Q27)</f>
        <v>5409.586960966142</v>
      </c>
      <c r="D27" s="11"/>
      <c r="E27" s="2">
        <f>SUM(E24:E26)-MIN(E24:E26)</f>
        <v>726.1116222625312</v>
      </c>
      <c r="F27" s="11"/>
      <c r="G27" s="2">
        <f>SUM(G24:G26)-MIN(G24:G26)</f>
        <v>924.5067213488262</v>
      </c>
      <c r="H27" s="11"/>
      <c r="I27" s="2">
        <f>SUM(I24:I26)-MIN(I24:I26)</f>
        <v>866.8208983903849</v>
      </c>
      <c r="J27" s="11"/>
      <c r="K27" s="2">
        <f>SUM(K24:K26)-MIN(K24:K26)</f>
        <v>864.8059189619796</v>
      </c>
      <c r="L27" s="11"/>
      <c r="M27" s="2">
        <f>SUM(M24:M26)-MIN(M24:M26)</f>
        <v>816.5455725683119</v>
      </c>
      <c r="N27" s="12"/>
      <c r="O27" s="2">
        <f>SUM(O24:O25)-MIN(O24:O25)</f>
        <v>587.2401098439879</v>
      </c>
      <c r="P27" s="12"/>
      <c r="Q27" s="2">
        <f>SUM(Q24:Q26)-MIN(Q24:Q26)</f>
        <v>623.5561175901207</v>
      </c>
    </row>
    <row r="28" spans="1:17" ht="15.75">
      <c r="A28" s="10"/>
      <c r="B28" s="8" t="s">
        <v>7</v>
      </c>
      <c r="C28" s="5"/>
      <c r="D28" s="12">
        <v>8.02</v>
      </c>
      <c r="E28" s="2">
        <f>((SQRT(D28)-1.279)/0.00398)</f>
        <v>390.191068266648</v>
      </c>
      <c r="F28" s="12">
        <v>10.4</v>
      </c>
      <c r="G28" s="2">
        <f>(((75/(F28+0.24))-3.998)/0.0066)</f>
        <v>462.25336067441316</v>
      </c>
      <c r="H28" s="12">
        <v>3.98</v>
      </c>
      <c r="I28" s="2">
        <f>((SQRT(H28)-1.0935)/0.00208)</f>
        <v>433.4104491951925</v>
      </c>
      <c r="J28" s="12">
        <v>1.38</v>
      </c>
      <c r="K28" s="2">
        <f>((SQRT(J28)-0.8807)/0.00068)</f>
        <v>432.40295948098975</v>
      </c>
      <c r="L28" s="12">
        <v>32</v>
      </c>
      <c r="M28" s="2">
        <f>((SQRT(L28)-1.4149)/0.01039)</f>
        <v>408.2727862841559</v>
      </c>
      <c r="N28" s="12">
        <v>50.3</v>
      </c>
      <c r="O28" s="5">
        <f>(((300/(N28+0.24))-3.998)/0.0033)</f>
        <v>587.2401098439879</v>
      </c>
      <c r="P28" s="12">
        <v>198</v>
      </c>
      <c r="Q28" s="5">
        <f>(((800/P28)-2.0232)/0.00647)</f>
        <v>311.77805879506036</v>
      </c>
    </row>
    <row r="29" spans="1:17" ht="15.75">
      <c r="A29" s="10"/>
      <c r="B29" s="8" t="s">
        <v>7</v>
      </c>
      <c r="C29" s="5"/>
      <c r="D29" s="12">
        <v>7.34</v>
      </c>
      <c r="E29" s="2">
        <f>((SQRT(D29)-1.279)/0.00398)</f>
        <v>359.3576474444255</v>
      </c>
      <c r="F29" s="12">
        <v>10.4</v>
      </c>
      <c r="G29" s="2">
        <f>(((75/(F29+0.24))-3.998)/0.0066)</f>
        <v>462.25336067441316</v>
      </c>
      <c r="H29" s="12">
        <v>3.98</v>
      </c>
      <c r="I29" s="2">
        <f>((SQRT(H29)-1.0935)/0.00208)</f>
        <v>433.4104491951925</v>
      </c>
      <c r="J29" s="12">
        <v>1.38</v>
      </c>
      <c r="K29" s="2">
        <f>((SQRT(J29)-0.8807)/0.00068)</f>
        <v>432.40295948098975</v>
      </c>
      <c r="L29" s="12">
        <v>32</v>
      </c>
      <c r="M29" s="2">
        <f>((SQRT(L29)-1.4149)/0.01039)</f>
        <v>408.2727862841559</v>
      </c>
      <c r="N29" s="12">
        <v>50.3</v>
      </c>
      <c r="O29" s="5">
        <f>(((300/(N29+0.24))-3.998)/0.0033)</f>
        <v>587.2401098439879</v>
      </c>
      <c r="P29" s="12">
        <v>198</v>
      </c>
      <c r="Q29" s="5">
        <f>(((800/P29)-2.0232)/0.00647)</f>
        <v>311.77805879506036</v>
      </c>
    </row>
    <row r="30" spans="1:17" ht="15.75">
      <c r="A30" s="10"/>
      <c r="B30" s="8" t="s">
        <v>7</v>
      </c>
      <c r="C30" s="5"/>
      <c r="D30" s="12">
        <v>7.45</v>
      </c>
      <c r="E30" s="2">
        <f>((SQRT(D30)-1.279)/0.00398)</f>
        <v>364.4394001988031</v>
      </c>
      <c r="F30" s="12">
        <v>10.4</v>
      </c>
      <c r="G30" s="2">
        <f>(((75/(F30+0.24))-3.998)/0.0066)</f>
        <v>462.25336067441316</v>
      </c>
      <c r="H30" s="12">
        <v>3.98</v>
      </c>
      <c r="I30" s="2">
        <f>((SQRT(H30)-1.0935)/0.00208)</f>
        <v>433.4104491951925</v>
      </c>
      <c r="J30" s="12">
        <v>1.38</v>
      </c>
      <c r="K30" s="2">
        <f>((SQRT(J30)-0.8807)/0.00068)</f>
        <v>432.40295948098975</v>
      </c>
      <c r="L30" s="12">
        <v>32</v>
      </c>
      <c r="M30" s="2">
        <f>((SQRT(L30)-1.4149)/0.01039)</f>
        <v>408.2727862841559</v>
      </c>
      <c r="N30" s="12"/>
      <c r="O30" s="5">
        <v>0</v>
      </c>
      <c r="P30" s="12">
        <v>198</v>
      </c>
      <c r="Q30" s="5">
        <f>(((800/P30)-2.0232)/0.00647)</f>
        <v>311.77805879506036</v>
      </c>
    </row>
    <row r="31" spans="1:17" ht="15.75">
      <c r="A31" s="10">
        <f>RANK(C31,C4:C35,0)</f>
        <v>6</v>
      </c>
      <c r="B31" s="9" t="s">
        <v>7</v>
      </c>
      <c r="C31" s="5">
        <f>SUM(E31:Q31)</f>
        <v>5438.105807169062</v>
      </c>
      <c r="D31" s="11"/>
      <c r="E31" s="2">
        <f>SUM(E28:E30)-MIN(E28:E30)</f>
        <v>754.6304684654513</v>
      </c>
      <c r="F31" s="11"/>
      <c r="G31" s="2">
        <f>SUM(G28:G30)-MIN(G28:G30)</f>
        <v>924.5067213488262</v>
      </c>
      <c r="H31" s="11"/>
      <c r="I31" s="2">
        <f>SUM(I28:I30)-MIN(I28:I30)</f>
        <v>866.8208983903849</v>
      </c>
      <c r="J31" s="11"/>
      <c r="K31" s="2">
        <f>SUM(K28:K30)-MIN(K28:K30)</f>
        <v>864.8059189619796</v>
      </c>
      <c r="L31" s="11"/>
      <c r="M31" s="2">
        <f>SUM(M28:M30)-MIN(M28:M30)</f>
        <v>816.5455725683119</v>
      </c>
      <c r="N31" s="12"/>
      <c r="O31" s="2">
        <f>SUM(O28:O29)-MIN(O28:O29)</f>
        <v>587.2401098439879</v>
      </c>
      <c r="P31" s="12"/>
      <c r="Q31" s="2">
        <f>SUM(Q28:Q30)-MIN(Q28:Q30)</f>
        <v>623.5561175901207</v>
      </c>
    </row>
    <row r="32" spans="1:17" ht="15.75">
      <c r="A32" s="10"/>
      <c r="B32" s="8" t="s">
        <v>8</v>
      </c>
      <c r="C32" s="5"/>
      <c r="D32" s="12">
        <v>8.45</v>
      </c>
      <c r="E32" s="2">
        <f>((SQRT(D32)-1.279)/0.00398)</f>
        <v>409.0171785803333</v>
      </c>
      <c r="F32" s="12">
        <v>10.4</v>
      </c>
      <c r="G32" s="2">
        <f>(((75/(F32+0.24))-3.998)/0.0066)</f>
        <v>462.25336067441316</v>
      </c>
      <c r="H32" s="12">
        <v>3.98</v>
      </c>
      <c r="I32" s="2">
        <f>((SQRT(H32)-1.0935)/0.00208)</f>
        <v>433.4104491951925</v>
      </c>
      <c r="J32" s="12">
        <v>1.38</v>
      </c>
      <c r="K32" s="2">
        <f>((SQRT(J32)-0.8807)/0.00068)</f>
        <v>432.40295948098975</v>
      </c>
      <c r="L32" s="12">
        <v>32</v>
      </c>
      <c r="M32" s="2">
        <f>((SQRT(L32)-1.4149)/0.01039)</f>
        <v>408.2727862841559</v>
      </c>
      <c r="N32" s="12">
        <v>50.3</v>
      </c>
      <c r="O32" s="5">
        <f>(((300/(N32+0.24))-3.998)/0.0033)</f>
        <v>587.2401098439879</v>
      </c>
      <c r="P32" s="12">
        <v>198</v>
      </c>
      <c r="Q32" s="5">
        <f>(((800/P32)-2.0232)/0.00647)</f>
        <v>311.77805879506036</v>
      </c>
    </row>
    <row r="33" spans="1:17" ht="15.75">
      <c r="A33" s="10"/>
      <c r="B33" s="8" t="s">
        <v>8</v>
      </c>
      <c r="C33" s="5"/>
      <c r="D33" s="12">
        <v>7.34</v>
      </c>
      <c r="E33" s="2">
        <f>((SQRT(D33)-1.279)/0.00398)</f>
        <v>359.3576474444255</v>
      </c>
      <c r="F33" s="12">
        <v>10.4</v>
      </c>
      <c r="G33" s="2">
        <f>(((75/(F33+0.24))-3.998)/0.0066)</f>
        <v>462.25336067441316</v>
      </c>
      <c r="H33" s="12">
        <v>3.98</v>
      </c>
      <c r="I33" s="2">
        <f>((SQRT(H33)-1.0935)/0.00208)</f>
        <v>433.4104491951925</v>
      </c>
      <c r="J33" s="12">
        <v>1.38</v>
      </c>
      <c r="K33" s="2">
        <f>((SQRT(J33)-0.8807)/0.00068)</f>
        <v>432.40295948098975</v>
      </c>
      <c r="L33" s="12">
        <v>32</v>
      </c>
      <c r="M33" s="2">
        <f>((SQRT(L33)-1.4149)/0.01039)</f>
        <v>408.2727862841559</v>
      </c>
      <c r="N33" s="12">
        <v>50.3</v>
      </c>
      <c r="O33" s="5">
        <f>(((300/(N33+0.24))-3.998)/0.0033)</f>
        <v>587.2401098439879</v>
      </c>
      <c r="P33" s="12">
        <v>198</v>
      </c>
      <c r="Q33" s="5">
        <f>(((800/P33)-2.0232)/0.00647)</f>
        <v>311.77805879506036</v>
      </c>
    </row>
    <row r="34" spans="1:17" ht="15.75">
      <c r="A34" s="10"/>
      <c r="B34" s="8" t="s">
        <v>8</v>
      </c>
      <c r="C34" s="5"/>
      <c r="D34" s="12">
        <v>7.45</v>
      </c>
      <c r="E34" s="2">
        <f>((SQRT(D34)-1.279)/0.00398)</f>
        <v>364.4394001988031</v>
      </c>
      <c r="F34" s="12">
        <v>10.4</v>
      </c>
      <c r="G34" s="2">
        <f>(((75/(F34+0.24))-3.998)/0.0066)</f>
        <v>462.25336067441316</v>
      </c>
      <c r="H34" s="12">
        <v>3.98</v>
      </c>
      <c r="I34" s="2">
        <f>((SQRT(H34)-1.0935)/0.00208)</f>
        <v>433.4104491951925</v>
      </c>
      <c r="J34" s="12">
        <v>1.38</v>
      </c>
      <c r="K34" s="2">
        <f>((SQRT(J34)-0.8807)/0.00068)</f>
        <v>432.40295948098975</v>
      </c>
      <c r="L34" s="12">
        <v>32</v>
      </c>
      <c r="M34" s="2">
        <f>((SQRT(L34)-1.4149)/0.01039)</f>
        <v>408.2727862841559</v>
      </c>
      <c r="N34" s="12"/>
      <c r="O34" s="5">
        <v>0</v>
      </c>
      <c r="P34" s="12">
        <v>198</v>
      </c>
      <c r="Q34" s="5">
        <f>(((800/P34)-2.0232)/0.00647)</f>
        <v>311.77805879506036</v>
      </c>
    </row>
    <row r="35" spans="1:17" ht="15.75">
      <c r="A35" s="10">
        <f>RANK(C35,C4:C35,0)</f>
        <v>3</v>
      </c>
      <c r="B35" s="9" t="s">
        <v>8</v>
      </c>
      <c r="C35" s="5">
        <f>SUM(E35:Q35)</f>
        <v>5456.931917482747</v>
      </c>
      <c r="D35" s="11"/>
      <c r="E35" s="2">
        <f>SUM(E32:E34)-MIN(E32:E34)</f>
        <v>773.4565787791364</v>
      </c>
      <c r="F35" s="11"/>
      <c r="G35" s="2">
        <f>SUM(G32:G34)-MIN(G32:G34)</f>
        <v>924.5067213488262</v>
      </c>
      <c r="H35" s="11"/>
      <c r="I35" s="2">
        <f>SUM(I32:I34)-MIN(I32:I34)</f>
        <v>866.8208983903849</v>
      </c>
      <c r="J35" s="11"/>
      <c r="K35" s="2">
        <f>SUM(K32:K34)-MIN(K32:K34)</f>
        <v>864.8059189619796</v>
      </c>
      <c r="L35" s="11"/>
      <c r="M35" s="2">
        <f>SUM(M32:M34)-MIN(M32:M34)</f>
        <v>816.5455725683119</v>
      </c>
      <c r="N35" s="12"/>
      <c r="O35" s="2">
        <f>SUM(O32:O33)-MIN(O32:O33)</f>
        <v>587.2401098439879</v>
      </c>
      <c r="P35" s="12"/>
      <c r="Q35" s="2">
        <f>SUM(Q32:Q34)-MIN(Q32:Q34)</f>
        <v>623.5561175901207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5"/>
  <sheetViews>
    <sheetView zoomScalePageLayoutView="0" workbookViewId="0" topLeftCell="A1">
      <selection activeCell="D36" sqref="D36"/>
    </sheetView>
  </sheetViews>
  <sheetFormatPr defaultColWidth="11.421875" defaultRowHeight="15"/>
  <cols>
    <col min="1" max="1" width="6.7109375" style="0" bestFit="1" customWidth="1"/>
    <col min="2" max="2" width="28.8515625" style="0" bestFit="1" customWidth="1"/>
    <col min="3" max="3" width="18.7109375" style="0" bestFit="1" customWidth="1"/>
    <col min="4" max="4" width="10.00390625" style="0" bestFit="1" customWidth="1"/>
    <col min="5" max="5" width="9.57421875" style="0" bestFit="1" customWidth="1"/>
    <col min="6" max="6" width="6.421875" style="0" bestFit="1" customWidth="1"/>
    <col min="7" max="7" width="8.28125" style="0" bestFit="1" customWidth="1"/>
    <col min="8" max="8" width="6.00390625" style="0" bestFit="1" customWidth="1"/>
    <col min="9" max="9" width="8.28125" style="0" bestFit="1" customWidth="1"/>
    <col min="10" max="10" width="7.140625" style="0" bestFit="1" customWidth="1"/>
    <col min="11" max="11" width="8.28125" style="0" bestFit="1" customWidth="1"/>
    <col min="12" max="12" width="9.00390625" style="0" bestFit="1" customWidth="1"/>
    <col min="13" max="15" width="8.28125" style="0" bestFit="1" customWidth="1"/>
  </cols>
  <sheetData>
    <row r="1" spans="1:15" ht="20.25">
      <c r="A1" s="17"/>
      <c r="B1" s="15" t="s">
        <v>30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0.25">
      <c r="A2" s="17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5.75">
      <c r="A3" s="10" t="s">
        <v>26</v>
      </c>
      <c r="B3" s="1" t="s">
        <v>0</v>
      </c>
      <c r="C3" s="4" t="s">
        <v>17</v>
      </c>
      <c r="D3" s="1" t="s">
        <v>31</v>
      </c>
      <c r="E3" s="1"/>
      <c r="F3" s="1" t="s">
        <v>23</v>
      </c>
      <c r="G3" s="1"/>
      <c r="H3" s="1" t="s">
        <v>11</v>
      </c>
      <c r="I3" s="1"/>
      <c r="J3" s="1" t="s">
        <v>12</v>
      </c>
      <c r="K3" s="1"/>
      <c r="L3" s="1" t="s">
        <v>24</v>
      </c>
      <c r="M3" s="1"/>
      <c r="N3" s="1" t="s">
        <v>28</v>
      </c>
      <c r="O3" s="5"/>
    </row>
    <row r="4" spans="1:15" ht="15.75">
      <c r="A4" s="10"/>
      <c r="B4" s="2" t="s">
        <v>1</v>
      </c>
      <c r="C4" s="5"/>
      <c r="D4" s="12">
        <v>30</v>
      </c>
      <c r="E4" s="2">
        <f>((SQRT(D4)-2.0232)/0.00874)</f>
        <v>395.1974342164372</v>
      </c>
      <c r="F4" s="12">
        <v>8.3</v>
      </c>
      <c r="G4" s="2">
        <f>(((50/(F4+0.24))-3.648)/0.0066)</f>
        <v>334.3637782982044</v>
      </c>
      <c r="H4" s="12">
        <v>3.2</v>
      </c>
      <c r="I4" s="2">
        <f>((SQRT(H4)-1.0935)/0.00208)</f>
        <v>334.304991346073</v>
      </c>
      <c r="J4" s="12">
        <v>1.21</v>
      </c>
      <c r="K4" s="2">
        <f>((SQRT(J4)-0.8807)/0.00068)</f>
        <v>322.50000000000006</v>
      </c>
      <c r="L4" s="12">
        <v>34</v>
      </c>
      <c r="M4" s="5">
        <f>(((200/(L4+0.24))-3.648)/0.0033)</f>
        <v>664.5822713112431</v>
      </c>
      <c r="N4" s="12">
        <v>243</v>
      </c>
      <c r="O4" s="5">
        <f>(((1000/N4)-2.0232)/0.00647)</f>
        <v>323.3425560198701</v>
      </c>
    </row>
    <row r="5" spans="1:15" ht="15.75">
      <c r="A5" s="10"/>
      <c r="B5" s="2" t="s">
        <v>1</v>
      </c>
      <c r="C5" s="5"/>
      <c r="D5" s="12">
        <v>38</v>
      </c>
      <c r="E5" s="2">
        <f>((SQRT(D5)-2.0232)/0.00874)</f>
        <v>473.8231124678462</v>
      </c>
      <c r="F5" s="12">
        <v>8.1</v>
      </c>
      <c r="G5" s="2">
        <f>(((50/(F5+0.24))-3.648)/0.0066)</f>
        <v>355.63694498946296</v>
      </c>
      <c r="H5" s="12">
        <v>3.24</v>
      </c>
      <c r="I5" s="2">
        <f>((SQRT(H5)-1.0935)/0.00208)</f>
        <v>339.6634615384616</v>
      </c>
      <c r="J5" s="12">
        <v>1.24</v>
      </c>
      <c r="K5" s="2">
        <f>((SQRT(J5)-0.8807)/0.00068)</f>
        <v>342.43069495000645</v>
      </c>
      <c r="L5" s="12">
        <v>35</v>
      </c>
      <c r="M5" s="5">
        <f>(((200/(L5+0.24))-3.648)/0.0033)</f>
        <v>614.3542118116466</v>
      </c>
      <c r="N5" s="12">
        <v>232</v>
      </c>
      <c r="O5" s="5">
        <f>(((1000/N5)-2.0232)/0.00647)</f>
        <v>353.49997335180944</v>
      </c>
    </row>
    <row r="6" spans="1:15" ht="15.75">
      <c r="A6" s="18"/>
      <c r="B6" s="2" t="s">
        <v>1</v>
      </c>
      <c r="C6" s="5"/>
      <c r="D6" s="12">
        <v>36</v>
      </c>
      <c r="E6" s="2">
        <f>((SQRT(D6)-2.0232)/0.00874)</f>
        <v>455.0114416475973</v>
      </c>
      <c r="F6" s="12">
        <v>8.2</v>
      </c>
      <c r="G6" s="2">
        <f>(((50/(F6+0.24))-3.648)/0.0066)</f>
        <v>344.8743357748097</v>
      </c>
      <c r="H6" s="12">
        <v>3.28</v>
      </c>
      <c r="I6" s="2">
        <f>((SQRT(H6)-1.0935)/0.00208)</f>
        <v>344.98895559013624</v>
      </c>
      <c r="J6" s="12">
        <v>1.11</v>
      </c>
      <c r="K6" s="2">
        <f>((SQRT(J6)-0.8807)/0.00068)</f>
        <v>254.21378718422613</v>
      </c>
      <c r="L6" s="12"/>
      <c r="M6" s="5">
        <v>0</v>
      </c>
      <c r="N6" s="12">
        <v>222</v>
      </c>
      <c r="O6" s="5">
        <f>(((1000/N6)-2.0232)/0.00647)</f>
        <v>383.50919698678587</v>
      </c>
    </row>
    <row r="7" spans="1:15" ht="15.75">
      <c r="A7" s="10">
        <f>RANK(C7,C4:C35,0)</f>
        <v>4</v>
      </c>
      <c r="B7" s="6" t="s">
        <v>1</v>
      </c>
      <c r="C7" s="5">
        <f>SUM(E7:O7)</f>
        <v>4380.520388608159</v>
      </c>
      <c r="D7" s="11"/>
      <c r="E7" s="2">
        <f>SUM(E4:E6)-MIN(E4:E6)</f>
        <v>928.8345541154436</v>
      </c>
      <c r="F7" s="11"/>
      <c r="G7" s="2">
        <f>SUM(G4:G6)-MIN(G4:G6)</f>
        <v>700.5112807642727</v>
      </c>
      <c r="H7" s="11"/>
      <c r="I7" s="2">
        <f>SUM(I4:I6)-MIN(I4:I6)</f>
        <v>684.6524171285978</v>
      </c>
      <c r="J7" s="11"/>
      <c r="K7" s="2">
        <f>SUM(K4:K6)-MIN(K4:K6)</f>
        <v>664.9306949500065</v>
      </c>
      <c r="L7" s="11"/>
      <c r="M7" s="2">
        <f>SUM(M4:M5)-MIN(M4:M5)</f>
        <v>664.582271311243</v>
      </c>
      <c r="N7" s="12"/>
      <c r="O7" s="2">
        <f>SUM(O4:O6)-MIN(O4:O6)</f>
        <v>737.0091703385954</v>
      </c>
    </row>
    <row r="8" spans="1:15" ht="15.75">
      <c r="A8" s="10"/>
      <c r="B8" s="2" t="s">
        <v>2</v>
      </c>
      <c r="C8" s="5"/>
      <c r="D8" s="12">
        <v>30</v>
      </c>
      <c r="E8" s="2">
        <f>((SQRT(D8)-2.0232)/0.00874)</f>
        <v>395.1974342164372</v>
      </c>
      <c r="F8" s="12">
        <v>8.3</v>
      </c>
      <c r="G8" s="2">
        <f>(((50/(F8+0.24))-3.648)/0.0066)</f>
        <v>334.3637782982044</v>
      </c>
      <c r="H8" s="12">
        <v>3.2</v>
      </c>
      <c r="I8" s="2">
        <f>((SQRT(H8)-1.0935)/0.00208)</f>
        <v>334.304991346073</v>
      </c>
      <c r="J8" s="12">
        <v>1.21</v>
      </c>
      <c r="K8" s="2">
        <f>((SQRT(J8)-0.8807)/0.00068)</f>
        <v>322.50000000000006</v>
      </c>
      <c r="L8" s="12">
        <v>34</v>
      </c>
      <c r="M8" s="5">
        <f>(((200/(L8+0.24))-3.648)/0.0033)</f>
        <v>664.5822713112431</v>
      </c>
      <c r="N8" s="12">
        <v>243</v>
      </c>
      <c r="O8" s="5">
        <f>(((1000/N8)-2.0232)/0.00647)</f>
        <v>323.3425560198701</v>
      </c>
    </row>
    <row r="9" spans="1:15" ht="15.75">
      <c r="A9" s="10"/>
      <c r="B9" s="2" t="s">
        <v>2</v>
      </c>
      <c r="C9" s="5"/>
      <c r="D9" s="12">
        <v>30</v>
      </c>
      <c r="E9" s="2">
        <f>((SQRT(D9)-2.0232)/0.00874)</f>
        <v>395.1974342164372</v>
      </c>
      <c r="F9" s="12">
        <v>8.1</v>
      </c>
      <c r="G9" s="2">
        <f>(((50/(F9+0.24))-3.648)/0.0066)</f>
        <v>355.63694498946296</v>
      </c>
      <c r="H9" s="12">
        <v>3.24</v>
      </c>
      <c r="I9" s="2">
        <f>((SQRT(H9)-1.0935)/0.00208)</f>
        <v>339.6634615384616</v>
      </c>
      <c r="J9" s="12">
        <v>1.24</v>
      </c>
      <c r="K9" s="2">
        <f>((SQRT(J9)-0.8807)/0.00068)</f>
        <v>342.43069495000645</v>
      </c>
      <c r="L9" s="12">
        <v>35</v>
      </c>
      <c r="M9" s="5">
        <f>(((200/(L9+0.24))-3.648)/0.0033)</f>
        <v>614.3542118116466</v>
      </c>
      <c r="N9" s="12">
        <v>232</v>
      </c>
      <c r="O9" s="5">
        <f>(((1000/N9)-2.0232)/0.00647)</f>
        <v>353.49997335180944</v>
      </c>
    </row>
    <row r="10" spans="1:15" ht="15.75">
      <c r="A10" s="10"/>
      <c r="B10" s="2" t="s">
        <v>2</v>
      </c>
      <c r="C10" s="5"/>
      <c r="D10" s="12">
        <v>36</v>
      </c>
      <c r="E10" s="2">
        <f>((SQRT(D10)-2.0232)/0.00874)</f>
        <v>455.0114416475973</v>
      </c>
      <c r="F10" s="12">
        <v>8.2</v>
      </c>
      <c r="G10" s="2">
        <f>(((50/(F10+0.24))-3.648)/0.0066)</f>
        <v>344.8743357748097</v>
      </c>
      <c r="H10" s="12">
        <v>3.28</v>
      </c>
      <c r="I10" s="2">
        <f>((SQRT(H10)-1.0935)/0.00208)</f>
        <v>344.98895559013624</v>
      </c>
      <c r="J10" s="12">
        <v>1.11</v>
      </c>
      <c r="K10" s="2">
        <f>((SQRT(J10)-0.8807)/0.00068)</f>
        <v>254.21378718422613</v>
      </c>
      <c r="L10" s="12"/>
      <c r="M10" s="5">
        <v>0</v>
      </c>
      <c r="N10" s="12">
        <v>222</v>
      </c>
      <c r="O10" s="5">
        <f>(((1000/N10)-2.0232)/0.00647)</f>
        <v>383.50919698678587</v>
      </c>
    </row>
    <row r="11" spans="1:15" ht="15.75">
      <c r="A11" s="10">
        <f>RANK(C11,C4:C35,0)</f>
        <v>8</v>
      </c>
      <c r="B11" s="6" t="s">
        <v>2</v>
      </c>
      <c r="C11" s="5">
        <f>SUM(E11:O11)</f>
        <v>4301.89471035675</v>
      </c>
      <c r="D11" s="11"/>
      <c r="E11" s="2">
        <f>SUM(E8:E10)-MIN(E8:E10)</f>
        <v>850.2088758640346</v>
      </c>
      <c r="F11" s="11"/>
      <c r="G11" s="2">
        <f>SUM(G8:G10)-MIN(G8:G10)</f>
        <v>700.5112807642727</v>
      </c>
      <c r="H11" s="11"/>
      <c r="I11" s="2">
        <f>SUM(I8:I10)-MIN(I8:I10)</f>
        <v>684.6524171285978</v>
      </c>
      <c r="J11" s="11"/>
      <c r="K11" s="2">
        <f>SUM(K8:K10)-MIN(K8:K10)</f>
        <v>664.9306949500065</v>
      </c>
      <c r="L11" s="11"/>
      <c r="M11" s="2">
        <f>SUM(M8:M9)-MIN(M8:M9)</f>
        <v>664.582271311243</v>
      </c>
      <c r="N11" s="12"/>
      <c r="O11" s="2">
        <f>SUM(O8:O10)-MIN(O8:O10)</f>
        <v>737.0091703385954</v>
      </c>
    </row>
    <row r="12" spans="1:15" ht="15.75">
      <c r="A12" s="10"/>
      <c r="B12" s="2" t="s">
        <v>3</v>
      </c>
      <c r="C12" s="5"/>
      <c r="D12" s="12">
        <v>40</v>
      </c>
      <c r="E12" s="2">
        <f>((SQRT(D12)-2.0232)/0.00874)</f>
        <v>492.1459176586681</v>
      </c>
      <c r="F12" s="12">
        <v>8.3</v>
      </c>
      <c r="G12" s="2">
        <f>(((50/(F12+0.24))-3.648)/0.0066)</f>
        <v>334.3637782982044</v>
      </c>
      <c r="H12" s="12">
        <v>3.2</v>
      </c>
      <c r="I12" s="2">
        <f>((SQRT(H12)-1.0935)/0.00208)</f>
        <v>334.304991346073</v>
      </c>
      <c r="J12" s="12">
        <v>1.21</v>
      </c>
      <c r="K12" s="2">
        <f>((SQRT(J12)-0.8807)/0.00068)</f>
        <v>322.50000000000006</v>
      </c>
      <c r="L12" s="12">
        <v>34</v>
      </c>
      <c r="M12" s="5">
        <f>(((200/(L12+0.24))-3.648)/0.0033)</f>
        <v>664.5822713112431</v>
      </c>
      <c r="N12" s="12">
        <v>243</v>
      </c>
      <c r="O12" s="5">
        <f>(((1000/N12)-2.0232)/0.00647)</f>
        <v>323.3425560198701</v>
      </c>
    </row>
    <row r="13" spans="1:15" ht="15.75">
      <c r="A13" s="10"/>
      <c r="B13" s="2" t="s">
        <v>3</v>
      </c>
      <c r="C13" s="5"/>
      <c r="D13" s="12">
        <v>30</v>
      </c>
      <c r="E13" s="2">
        <f>((SQRT(D13)-2.0232)/0.00874)</f>
        <v>395.1974342164372</v>
      </c>
      <c r="F13" s="12">
        <v>8.1</v>
      </c>
      <c r="G13" s="2">
        <f>(((50/(F13+0.24))-3.648)/0.0066)</f>
        <v>355.63694498946296</v>
      </c>
      <c r="H13" s="12">
        <v>3.24</v>
      </c>
      <c r="I13" s="2">
        <f>((SQRT(H13)-1.0935)/0.00208)</f>
        <v>339.6634615384616</v>
      </c>
      <c r="J13" s="12">
        <v>1.24</v>
      </c>
      <c r="K13" s="2">
        <f>((SQRT(J13)-0.8807)/0.00068)</f>
        <v>342.43069495000645</v>
      </c>
      <c r="L13" s="12">
        <v>35</v>
      </c>
      <c r="M13" s="5">
        <f>(((200/(L13+0.24))-3.648)/0.0033)</f>
        <v>614.3542118116466</v>
      </c>
      <c r="N13" s="12">
        <v>232</v>
      </c>
      <c r="O13" s="5">
        <f>(((1000/N13)-2.0232)/0.00647)</f>
        <v>353.49997335180944</v>
      </c>
    </row>
    <row r="14" spans="1:15" ht="15.75">
      <c r="A14" s="10"/>
      <c r="B14" s="2" t="s">
        <v>3</v>
      </c>
      <c r="C14" s="5"/>
      <c r="D14" s="12">
        <v>45</v>
      </c>
      <c r="E14" s="2">
        <f>((SQRT(D14)-2.0232)/0.00874)</f>
        <v>536.0416398740698</v>
      </c>
      <c r="F14" s="12">
        <v>8.2</v>
      </c>
      <c r="G14" s="2">
        <f>(((50/(F14+0.24))-3.648)/0.0066)</f>
        <v>344.8743357748097</v>
      </c>
      <c r="H14" s="12">
        <v>3.28</v>
      </c>
      <c r="I14" s="2">
        <f>((SQRT(H14)-1.0935)/0.00208)</f>
        <v>344.98895559013624</v>
      </c>
      <c r="J14" s="12">
        <v>1.11</v>
      </c>
      <c r="K14" s="2">
        <f>((SQRT(J14)-0.8807)/0.00068)</f>
        <v>254.21378718422613</v>
      </c>
      <c r="L14" s="12"/>
      <c r="M14" s="5">
        <v>0</v>
      </c>
      <c r="N14" s="12">
        <v>222</v>
      </c>
      <c r="O14" s="5">
        <f>(((1000/N14)-2.0232)/0.00647)</f>
        <v>383.50919698678587</v>
      </c>
    </row>
    <row r="15" spans="1:15" ht="15.75">
      <c r="A15" s="10">
        <f>RANK(C15,C4:C35,0)</f>
        <v>1</v>
      </c>
      <c r="B15" s="6" t="s">
        <v>3</v>
      </c>
      <c r="C15" s="5">
        <f>SUM(E15:O15)</f>
        <v>4479.8733920254535</v>
      </c>
      <c r="D15" s="11"/>
      <c r="E15" s="2">
        <f>SUM(E12:E14)-MIN(E12:E14)</f>
        <v>1028.187557532738</v>
      </c>
      <c r="F15" s="11"/>
      <c r="G15" s="2">
        <f>SUM(G12:G14)-MIN(G12:G14)</f>
        <v>700.5112807642727</v>
      </c>
      <c r="H15" s="11"/>
      <c r="I15" s="2">
        <f>SUM(I12:I14)-MIN(I12:I14)</f>
        <v>684.6524171285978</v>
      </c>
      <c r="J15" s="11"/>
      <c r="K15" s="2">
        <f>SUM(K12:K14)-MIN(K12:K14)</f>
        <v>664.9306949500065</v>
      </c>
      <c r="L15" s="11"/>
      <c r="M15" s="2">
        <f>SUM(M12:M13)-MIN(M12:M13)</f>
        <v>664.582271311243</v>
      </c>
      <c r="N15" s="12"/>
      <c r="O15" s="2">
        <f>SUM(O12:O14)-MIN(O12:O14)</f>
        <v>737.0091703385954</v>
      </c>
    </row>
    <row r="16" spans="1:15" ht="15.75">
      <c r="A16" s="10"/>
      <c r="B16" s="2" t="s">
        <v>4</v>
      </c>
      <c r="C16" s="5"/>
      <c r="D16" s="12">
        <v>30</v>
      </c>
      <c r="E16" s="2">
        <f>((SQRT(D16)-2.0232)/0.00874)</f>
        <v>395.1974342164372</v>
      </c>
      <c r="F16" s="12">
        <v>8.3</v>
      </c>
      <c r="G16" s="2">
        <f>(((50/(F16+0.24))-3.648)/0.0066)</f>
        <v>334.3637782982044</v>
      </c>
      <c r="H16" s="12">
        <v>3.2</v>
      </c>
      <c r="I16" s="2">
        <f>((SQRT(H16)-1.0935)/0.00208)</f>
        <v>334.304991346073</v>
      </c>
      <c r="J16" s="12">
        <v>1.21</v>
      </c>
      <c r="K16" s="2">
        <f>((SQRT(J16)-0.8807)/0.00068)</f>
        <v>322.50000000000006</v>
      </c>
      <c r="L16" s="12">
        <v>34</v>
      </c>
      <c r="M16" s="5">
        <f>(((200/(L16+0.24))-3.648)/0.0033)</f>
        <v>664.5822713112431</v>
      </c>
      <c r="N16" s="12">
        <v>243</v>
      </c>
      <c r="O16" s="5">
        <f>(((1000/N16)-2.0232)/0.00647)</f>
        <v>323.3425560198701</v>
      </c>
    </row>
    <row r="17" spans="1:15" ht="15.75">
      <c r="A17" s="10"/>
      <c r="B17" s="2" t="s">
        <v>4</v>
      </c>
      <c r="C17" s="5"/>
      <c r="D17" s="12">
        <v>41</v>
      </c>
      <c r="E17" s="2">
        <f>((SQRT(D17)-2.0232)/0.00874)</f>
        <v>501.1354962737813</v>
      </c>
      <c r="F17" s="12">
        <v>8.1</v>
      </c>
      <c r="G17" s="2">
        <f>(((50/(F17+0.24))-3.648)/0.0066)</f>
        <v>355.63694498946296</v>
      </c>
      <c r="H17" s="12">
        <v>3.24</v>
      </c>
      <c r="I17" s="2">
        <f>((SQRT(H17)-1.0935)/0.00208)</f>
        <v>339.6634615384616</v>
      </c>
      <c r="J17" s="12">
        <v>1.24</v>
      </c>
      <c r="K17" s="2">
        <f>((SQRT(J17)-0.8807)/0.00068)</f>
        <v>342.43069495000645</v>
      </c>
      <c r="L17" s="12">
        <v>35</v>
      </c>
      <c r="M17" s="5">
        <f>(((200/(L17+0.24))-3.648)/0.0033)</f>
        <v>614.3542118116466</v>
      </c>
      <c r="N17" s="12">
        <v>232</v>
      </c>
      <c r="O17" s="5">
        <f>(((1000/N17)-2.0232)/0.00647)</f>
        <v>353.49997335180944</v>
      </c>
    </row>
    <row r="18" spans="1:15" ht="15.75">
      <c r="A18" s="10"/>
      <c r="B18" s="2" t="s">
        <v>4</v>
      </c>
      <c r="C18" s="5"/>
      <c r="D18" s="12">
        <v>36</v>
      </c>
      <c r="E18" s="2">
        <f>((SQRT(D18)-2.0232)/0.00874)</f>
        <v>455.0114416475973</v>
      </c>
      <c r="F18" s="12">
        <v>8.2</v>
      </c>
      <c r="G18" s="2">
        <f>(((50/(F18+0.24))-3.648)/0.0066)</f>
        <v>344.8743357748097</v>
      </c>
      <c r="H18" s="12">
        <v>3.28</v>
      </c>
      <c r="I18" s="2">
        <f>((SQRT(H18)-1.0935)/0.00208)</f>
        <v>344.98895559013624</v>
      </c>
      <c r="J18" s="12">
        <v>1.11</v>
      </c>
      <c r="K18" s="2">
        <f>((SQRT(J18)-0.8807)/0.00068)</f>
        <v>254.21378718422613</v>
      </c>
      <c r="L18" s="12"/>
      <c r="M18" s="5">
        <v>0</v>
      </c>
      <c r="N18" s="12">
        <v>222</v>
      </c>
      <c r="O18" s="5">
        <f>(((1000/N18)-2.0232)/0.00647)</f>
        <v>383.50919698678587</v>
      </c>
    </row>
    <row r="19" spans="1:15" ht="15.75">
      <c r="A19" s="10">
        <f>RANK(C19,C4:C35,0)</f>
        <v>3</v>
      </c>
      <c r="B19" s="6" t="s">
        <v>4</v>
      </c>
      <c r="C19" s="5">
        <f>SUM(E19:O19)</f>
        <v>4407.832772414094</v>
      </c>
      <c r="D19" s="11"/>
      <c r="E19" s="2">
        <f>SUM(E16:E18)-MIN(E16:E18)</f>
        <v>956.1469379213786</v>
      </c>
      <c r="F19" s="11"/>
      <c r="G19" s="2">
        <f>SUM(G16:G18)-MIN(G16:G18)</f>
        <v>700.5112807642727</v>
      </c>
      <c r="H19" s="11"/>
      <c r="I19" s="2">
        <f>SUM(I16:I18)-MIN(I16:I18)</f>
        <v>684.6524171285978</v>
      </c>
      <c r="J19" s="11"/>
      <c r="K19" s="2">
        <f>SUM(K16:K18)-MIN(K16:K18)</f>
        <v>664.9306949500065</v>
      </c>
      <c r="L19" s="11"/>
      <c r="M19" s="2">
        <f>SUM(M16:M17)-MIN(M16:M17)</f>
        <v>664.582271311243</v>
      </c>
      <c r="N19" s="12"/>
      <c r="O19" s="2">
        <f>SUM(O16:O18)-MIN(O16:O18)</f>
        <v>737.0091703385954</v>
      </c>
    </row>
    <row r="20" spans="1:15" ht="15.75">
      <c r="A20" s="10"/>
      <c r="B20" s="2" t="s">
        <v>5</v>
      </c>
      <c r="C20" s="5"/>
      <c r="D20" s="12">
        <v>30</v>
      </c>
      <c r="E20" s="2">
        <f>((SQRT(D20)-2.0232)/0.00874)</f>
        <v>395.1974342164372</v>
      </c>
      <c r="F20" s="12">
        <v>8.3</v>
      </c>
      <c r="G20" s="2">
        <f>(((50/(F20+0.24))-3.648)/0.0066)</f>
        <v>334.3637782982044</v>
      </c>
      <c r="H20" s="12">
        <v>3.2</v>
      </c>
      <c r="I20" s="2">
        <f>((SQRT(H20)-1.0935)/0.00208)</f>
        <v>334.304991346073</v>
      </c>
      <c r="J20" s="12">
        <v>1.21</v>
      </c>
      <c r="K20" s="2">
        <f>((SQRT(J20)-0.8807)/0.00068)</f>
        <v>322.50000000000006</v>
      </c>
      <c r="L20" s="12">
        <v>34</v>
      </c>
      <c r="M20" s="5">
        <f>(((200/(L20+0.24))-3.648)/0.0033)</f>
        <v>664.5822713112431</v>
      </c>
      <c r="N20" s="12">
        <v>243</v>
      </c>
      <c r="O20" s="5">
        <f>(((1000/N20)-2.0232)/0.00647)</f>
        <v>323.3425560198701</v>
      </c>
    </row>
    <row r="21" spans="1:15" ht="15.75">
      <c r="A21" s="10"/>
      <c r="B21" s="2" t="s">
        <v>5</v>
      </c>
      <c r="C21" s="5"/>
      <c r="D21" s="12">
        <v>34</v>
      </c>
      <c r="E21" s="2">
        <f>((SQRT(D21)-2.0232)/0.00874)</f>
        <v>435.6695531859612</v>
      </c>
      <c r="F21" s="12">
        <v>8.1</v>
      </c>
      <c r="G21" s="2">
        <f>(((50/(F21+0.24))-3.648)/0.0066)</f>
        <v>355.63694498946296</v>
      </c>
      <c r="H21" s="12">
        <v>3.24</v>
      </c>
      <c r="I21" s="2">
        <f>((SQRT(H21)-1.0935)/0.00208)</f>
        <v>339.6634615384616</v>
      </c>
      <c r="J21" s="12">
        <v>1.24</v>
      </c>
      <c r="K21" s="2">
        <f>((SQRT(J21)-0.8807)/0.00068)</f>
        <v>342.43069495000645</v>
      </c>
      <c r="L21" s="12">
        <v>35</v>
      </c>
      <c r="M21" s="5">
        <f>(((200/(L21+0.24))-3.648)/0.0033)</f>
        <v>614.3542118116466</v>
      </c>
      <c r="N21" s="12">
        <v>232</v>
      </c>
      <c r="O21" s="5">
        <f>(((1000/N21)-2.0232)/0.00647)</f>
        <v>353.49997335180944</v>
      </c>
    </row>
    <row r="22" spans="1:15" ht="15.75">
      <c r="A22" s="10"/>
      <c r="B22" s="2" t="s">
        <v>5</v>
      </c>
      <c r="C22" s="5"/>
      <c r="D22" s="12">
        <v>36</v>
      </c>
      <c r="E22" s="2">
        <f>((SQRT(D22)-2.0232)/0.00874)</f>
        <v>455.0114416475973</v>
      </c>
      <c r="F22" s="12">
        <v>8.2</v>
      </c>
      <c r="G22" s="2">
        <f>(((50/(F22+0.24))-3.648)/0.0066)</f>
        <v>344.8743357748097</v>
      </c>
      <c r="H22" s="12">
        <v>3.28</v>
      </c>
      <c r="I22" s="2">
        <f>((SQRT(H22)-1.0935)/0.00208)</f>
        <v>344.98895559013624</v>
      </c>
      <c r="J22" s="12">
        <v>1.11</v>
      </c>
      <c r="K22" s="2">
        <f>((SQRT(J22)-0.8807)/0.00068)</f>
        <v>254.21378718422613</v>
      </c>
      <c r="L22" s="12"/>
      <c r="M22" s="5">
        <v>0</v>
      </c>
      <c r="N22" s="12">
        <v>222</v>
      </c>
      <c r="O22" s="5">
        <f>(((1000/N22)-2.0232)/0.00647)</f>
        <v>383.50919698678587</v>
      </c>
    </row>
    <row r="23" spans="1:15" ht="15.75">
      <c r="A23" s="10">
        <f>RANK(C23,C4:C35,0)</f>
        <v>7</v>
      </c>
      <c r="B23" s="6" t="s">
        <v>5</v>
      </c>
      <c r="C23" s="5">
        <f>SUM(E23:O23)</f>
        <v>4342.366829326274</v>
      </c>
      <c r="D23" s="11"/>
      <c r="E23" s="2">
        <f>SUM(E20:E22)-MIN(E20:E22)</f>
        <v>890.6809948335585</v>
      </c>
      <c r="F23" s="11"/>
      <c r="G23" s="2">
        <f>SUM(G20:G22)-MIN(G20:G22)</f>
        <v>700.5112807642727</v>
      </c>
      <c r="H23" s="11"/>
      <c r="I23" s="2">
        <f>SUM(I20:I22)-MIN(I20:I22)</f>
        <v>684.6524171285978</v>
      </c>
      <c r="J23" s="11"/>
      <c r="K23" s="2">
        <f>SUM(K20:K22)-MIN(K20:K22)</f>
        <v>664.9306949500065</v>
      </c>
      <c r="L23" s="11"/>
      <c r="M23" s="2">
        <f>SUM(M20:M21)-MIN(M20:M21)</f>
        <v>664.582271311243</v>
      </c>
      <c r="N23" s="12"/>
      <c r="O23" s="2">
        <f>SUM(O20:O22)-MIN(O20:O22)</f>
        <v>737.0091703385954</v>
      </c>
    </row>
    <row r="24" spans="1:15" ht="15.75">
      <c r="A24" s="10"/>
      <c r="B24" s="2" t="s">
        <v>6</v>
      </c>
      <c r="C24" s="5"/>
      <c r="D24" s="12">
        <v>30</v>
      </c>
      <c r="E24" s="2">
        <f>((SQRT(D24)-2.0232)/0.00874)</f>
        <v>395.1974342164372</v>
      </c>
      <c r="F24" s="12">
        <v>8.3</v>
      </c>
      <c r="G24" s="2">
        <f>(((50/(F24+0.24))-3.648)/0.0066)</f>
        <v>334.3637782982044</v>
      </c>
      <c r="H24" s="12">
        <v>3.2</v>
      </c>
      <c r="I24" s="2">
        <f>((SQRT(H24)-1.0935)/0.00208)</f>
        <v>334.304991346073</v>
      </c>
      <c r="J24" s="12">
        <v>1.21</v>
      </c>
      <c r="K24" s="2">
        <f>((SQRT(J24)-0.8807)/0.00068)</f>
        <v>322.50000000000006</v>
      </c>
      <c r="L24" s="12">
        <v>34</v>
      </c>
      <c r="M24" s="5">
        <f>(((200/(L24+0.24))-3.648)/0.0033)</f>
        <v>664.5822713112431</v>
      </c>
      <c r="N24" s="12">
        <v>243</v>
      </c>
      <c r="O24" s="5">
        <f>(((1000/N24)-2.0232)/0.00647)</f>
        <v>323.3425560198701</v>
      </c>
    </row>
    <row r="25" spans="1:15" ht="15.75">
      <c r="A25" s="10"/>
      <c r="B25" s="2" t="s">
        <v>6</v>
      </c>
      <c r="C25" s="5"/>
      <c r="D25" s="12">
        <v>35</v>
      </c>
      <c r="E25" s="2">
        <f>((SQRT(D25)-2.0232)/0.00874)</f>
        <v>445.40958616700414</v>
      </c>
      <c r="F25" s="12">
        <v>8.1</v>
      </c>
      <c r="G25" s="2">
        <f>(((50/(F25+0.24))-3.648)/0.0066)</f>
        <v>355.63694498946296</v>
      </c>
      <c r="H25" s="12">
        <v>3.24</v>
      </c>
      <c r="I25" s="2">
        <f>((SQRT(H25)-1.0935)/0.00208)</f>
        <v>339.6634615384616</v>
      </c>
      <c r="J25" s="12">
        <v>1.24</v>
      </c>
      <c r="K25" s="2">
        <f>((SQRT(J25)-0.8807)/0.00068)</f>
        <v>342.43069495000645</v>
      </c>
      <c r="L25" s="12">
        <v>35</v>
      </c>
      <c r="M25" s="5">
        <f>(((200/(L25+0.24))-3.648)/0.0033)</f>
        <v>614.3542118116466</v>
      </c>
      <c r="N25" s="12">
        <v>232</v>
      </c>
      <c r="O25" s="5">
        <f>(((1000/N25)-2.0232)/0.00647)</f>
        <v>353.49997335180944</v>
      </c>
    </row>
    <row r="26" spans="1:15" ht="15.75">
      <c r="A26" s="10"/>
      <c r="B26" s="2" t="s">
        <v>6</v>
      </c>
      <c r="C26" s="5"/>
      <c r="D26" s="12">
        <v>36</v>
      </c>
      <c r="E26" s="2">
        <f>((SQRT(D26)-2.0232)/0.00874)</f>
        <v>455.0114416475973</v>
      </c>
      <c r="F26" s="12">
        <v>8.2</v>
      </c>
      <c r="G26" s="2">
        <f>(((50/(F26+0.24))-3.648)/0.0066)</f>
        <v>344.8743357748097</v>
      </c>
      <c r="H26" s="12">
        <v>3.28</v>
      </c>
      <c r="I26" s="2">
        <f>((SQRT(H26)-1.0935)/0.00208)</f>
        <v>344.98895559013624</v>
      </c>
      <c r="J26" s="12">
        <v>1.11</v>
      </c>
      <c r="K26" s="2">
        <f>((SQRT(J26)-0.8807)/0.00068)</f>
        <v>254.21378718422613</v>
      </c>
      <c r="L26" s="12"/>
      <c r="M26" s="5">
        <v>0</v>
      </c>
      <c r="N26" s="12">
        <v>222</v>
      </c>
      <c r="O26" s="5">
        <f>(((1000/N26)-2.0232)/0.00647)</f>
        <v>383.50919698678587</v>
      </c>
    </row>
    <row r="27" spans="1:15" ht="15.75">
      <c r="A27" s="10">
        <f>RANK(C27,C4:C35,0)</f>
        <v>6</v>
      </c>
      <c r="B27" s="6" t="s">
        <v>6</v>
      </c>
      <c r="C27" s="5">
        <f>SUM(E27:O27)</f>
        <v>4352.106862307317</v>
      </c>
      <c r="D27" s="11"/>
      <c r="E27" s="2">
        <f>SUM(E24:E26)-MIN(E24:E26)</f>
        <v>900.4210278146015</v>
      </c>
      <c r="F27" s="11"/>
      <c r="G27" s="2">
        <f>SUM(G24:G26)-MIN(G24:G26)</f>
        <v>700.5112807642727</v>
      </c>
      <c r="H27" s="11"/>
      <c r="I27" s="2">
        <f>SUM(I24:I26)-MIN(I24:I26)</f>
        <v>684.6524171285978</v>
      </c>
      <c r="J27" s="11"/>
      <c r="K27" s="2">
        <f>SUM(K24:K26)-MIN(K24:K26)</f>
        <v>664.9306949500065</v>
      </c>
      <c r="L27" s="11"/>
      <c r="M27" s="2">
        <f>SUM(M24:M25)-MIN(M24:M25)</f>
        <v>664.582271311243</v>
      </c>
      <c r="N27" s="12"/>
      <c r="O27" s="2">
        <f>SUM(O24:O26)-MIN(O24:O26)</f>
        <v>737.0091703385954</v>
      </c>
    </row>
    <row r="28" spans="1:15" ht="15.75">
      <c r="A28" s="10"/>
      <c r="B28" s="2" t="s">
        <v>7</v>
      </c>
      <c r="C28" s="5"/>
      <c r="D28" s="12">
        <v>38</v>
      </c>
      <c r="E28" s="2">
        <f>((SQRT(D28)-2.0232)/0.00874)</f>
        <v>473.8231124678462</v>
      </c>
      <c r="F28" s="12">
        <v>8.3</v>
      </c>
      <c r="G28" s="2">
        <f>(((50/(F28+0.24))-3.648)/0.0066)</f>
        <v>334.3637782982044</v>
      </c>
      <c r="H28" s="12">
        <v>3.2</v>
      </c>
      <c r="I28" s="2">
        <f>((SQRT(H28)-1.0935)/0.00208)</f>
        <v>334.304991346073</v>
      </c>
      <c r="J28" s="12">
        <v>1.21</v>
      </c>
      <c r="K28" s="2">
        <f>((SQRT(J28)-0.8807)/0.00068)</f>
        <v>322.50000000000006</v>
      </c>
      <c r="L28" s="12">
        <v>34</v>
      </c>
      <c r="M28" s="5">
        <f>(((200/(L28+0.24))-3.648)/0.0033)</f>
        <v>664.5822713112431</v>
      </c>
      <c r="N28" s="12">
        <v>243</v>
      </c>
      <c r="O28" s="5">
        <f>(((1000/N28)-2.0232)/0.00647)</f>
        <v>323.3425560198701</v>
      </c>
    </row>
    <row r="29" spans="1:15" ht="15.75">
      <c r="A29" s="10"/>
      <c r="B29" s="2" t="s">
        <v>7</v>
      </c>
      <c r="C29" s="5"/>
      <c r="D29" s="12">
        <v>30</v>
      </c>
      <c r="E29" s="2">
        <f>((SQRT(D29)-2.0232)/0.00874)</f>
        <v>395.1974342164372</v>
      </c>
      <c r="F29" s="12">
        <v>8.1</v>
      </c>
      <c r="G29" s="2">
        <f>(((50/(F29+0.24))-3.648)/0.0066)</f>
        <v>355.63694498946296</v>
      </c>
      <c r="H29" s="12">
        <v>3.24</v>
      </c>
      <c r="I29" s="2">
        <f>((SQRT(H29)-1.0935)/0.00208)</f>
        <v>339.6634615384616</v>
      </c>
      <c r="J29" s="12">
        <v>1.24</v>
      </c>
      <c r="K29" s="2">
        <f>((SQRT(J29)-0.8807)/0.00068)</f>
        <v>342.43069495000645</v>
      </c>
      <c r="L29" s="12">
        <v>35</v>
      </c>
      <c r="M29" s="5">
        <f>(((200/(L29+0.24))-3.648)/0.0033)</f>
        <v>614.3542118116466</v>
      </c>
      <c r="N29" s="12">
        <v>232</v>
      </c>
      <c r="O29" s="5">
        <f>(((1000/N29)-2.0232)/0.00647)</f>
        <v>353.49997335180944</v>
      </c>
    </row>
    <row r="30" spans="1:15" ht="15.75">
      <c r="A30" s="10"/>
      <c r="B30" s="2" t="s">
        <v>7</v>
      </c>
      <c r="C30" s="5"/>
      <c r="D30" s="12">
        <v>36</v>
      </c>
      <c r="E30" s="2">
        <f>((SQRT(D30)-2.0232)/0.00874)</f>
        <v>455.0114416475973</v>
      </c>
      <c r="F30" s="12">
        <v>8.2</v>
      </c>
      <c r="G30" s="2">
        <f>(((50/(F30+0.24))-3.648)/0.0066)</f>
        <v>344.8743357748097</v>
      </c>
      <c r="H30" s="12">
        <v>3.28</v>
      </c>
      <c r="I30" s="2">
        <f>((SQRT(H30)-1.0935)/0.00208)</f>
        <v>344.98895559013624</v>
      </c>
      <c r="J30" s="12">
        <v>1.11</v>
      </c>
      <c r="K30" s="2">
        <f>((SQRT(J30)-0.8807)/0.00068)</f>
        <v>254.21378718422613</v>
      </c>
      <c r="L30" s="12"/>
      <c r="M30" s="5">
        <v>0</v>
      </c>
      <c r="N30" s="12">
        <v>222</v>
      </c>
      <c r="O30" s="5">
        <f>(((1000/N30)-2.0232)/0.00647)</f>
        <v>383.50919698678587</v>
      </c>
    </row>
    <row r="31" spans="1:15" ht="15.75">
      <c r="A31" s="10">
        <f>RANK(C31,C4:C35,0)</f>
        <v>4</v>
      </c>
      <c r="B31" s="6" t="s">
        <v>7</v>
      </c>
      <c r="C31" s="5">
        <f>SUM(E31:O31)</f>
        <v>4380.520388608159</v>
      </c>
      <c r="D31" s="11"/>
      <c r="E31" s="2">
        <f>SUM(E28:E30)-MIN(E28:E30)</f>
        <v>928.8345541154436</v>
      </c>
      <c r="F31" s="11"/>
      <c r="G31" s="2">
        <f>SUM(G28:G30)-MIN(G28:G30)</f>
        <v>700.5112807642727</v>
      </c>
      <c r="H31" s="11"/>
      <c r="I31" s="2">
        <f>SUM(I28:I30)-MIN(I28:I30)</f>
        <v>684.6524171285978</v>
      </c>
      <c r="J31" s="11"/>
      <c r="K31" s="2">
        <f>SUM(K28:K30)-MIN(K28:K30)</f>
        <v>664.9306949500065</v>
      </c>
      <c r="L31" s="11"/>
      <c r="M31" s="2">
        <f>SUM(M28:M29)-MIN(M28:M29)</f>
        <v>664.582271311243</v>
      </c>
      <c r="N31" s="12"/>
      <c r="O31" s="2">
        <f>SUM(O28:O30)-MIN(O28:O30)</f>
        <v>737.0091703385954</v>
      </c>
    </row>
    <row r="32" spans="1:15" ht="15.75">
      <c r="A32" s="10"/>
      <c r="B32" s="2" t="s">
        <v>8</v>
      </c>
      <c r="C32" s="5"/>
      <c r="D32" s="12">
        <v>30</v>
      </c>
      <c r="E32" s="2">
        <f>((SQRT(D32)-2.0232)/0.00874)</f>
        <v>395.1974342164372</v>
      </c>
      <c r="F32" s="12">
        <v>8.3</v>
      </c>
      <c r="G32" s="2">
        <f>(((50/(F32+0.24))-3.648)/0.0066)</f>
        <v>334.3637782982044</v>
      </c>
      <c r="H32" s="12">
        <v>3.2</v>
      </c>
      <c r="I32" s="2">
        <f>((SQRT(H32)-1.0935)/0.00208)</f>
        <v>334.304991346073</v>
      </c>
      <c r="J32" s="12">
        <v>1.21</v>
      </c>
      <c r="K32" s="2">
        <f>((SQRT(J32)-0.8807)/0.00068)</f>
        <v>322.50000000000006</v>
      </c>
      <c r="L32" s="12">
        <v>34</v>
      </c>
      <c r="M32" s="5">
        <f>(((200/(L32+0.24))-3.648)/0.0033)</f>
        <v>664.5822713112431</v>
      </c>
      <c r="N32" s="12">
        <v>243</v>
      </c>
      <c r="O32" s="5">
        <f>(((1000/N32)-2.0232)/0.00647)</f>
        <v>323.3425560198701</v>
      </c>
    </row>
    <row r="33" spans="1:15" ht="15.75">
      <c r="A33" s="10"/>
      <c r="B33" s="2" t="s">
        <v>8</v>
      </c>
      <c r="C33" s="5"/>
      <c r="D33" s="12">
        <v>30</v>
      </c>
      <c r="E33" s="2">
        <f>((SQRT(D33)-2.0232)/0.00874)</f>
        <v>395.1974342164372</v>
      </c>
      <c r="F33" s="12">
        <v>8.1</v>
      </c>
      <c r="G33" s="2">
        <f>(((50/(F33+0.24))-3.648)/0.0066)</f>
        <v>355.63694498946296</v>
      </c>
      <c r="H33" s="12">
        <v>3.24</v>
      </c>
      <c r="I33" s="2">
        <f>((SQRT(H33)-1.0935)/0.00208)</f>
        <v>339.6634615384616</v>
      </c>
      <c r="J33" s="12">
        <v>1.24</v>
      </c>
      <c r="K33" s="2">
        <f>((SQRT(J33)-0.8807)/0.00068)</f>
        <v>342.43069495000645</v>
      </c>
      <c r="L33" s="12">
        <v>35</v>
      </c>
      <c r="M33" s="5">
        <f>(((200/(L33+0.24))-3.648)/0.0033)</f>
        <v>614.3542118116466</v>
      </c>
      <c r="N33" s="12">
        <v>232</v>
      </c>
      <c r="O33" s="5">
        <f>(((1000/N33)-2.0232)/0.00647)</f>
        <v>353.49997335180944</v>
      </c>
    </row>
    <row r="34" spans="1:15" ht="15.75">
      <c r="A34" s="10"/>
      <c r="B34" s="2" t="s">
        <v>8</v>
      </c>
      <c r="C34" s="5"/>
      <c r="D34" s="12">
        <v>48</v>
      </c>
      <c r="E34" s="2">
        <f>((SQRT(D34)-2.0232)/0.00874)</f>
        <v>561.2131842420491</v>
      </c>
      <c r="F34" s="12">
        <v>8.2</v>
      </c>
      <c r="G34" s="2">
        <f>(((50/(F34+0.24))-3.648)/0.0066)</f>
        <v>344.8743357748097</v>
      </c>
      <c r="H34" s="12">
        <v>3.28</v>
      </c>
      <c r="I34" s="2">
        <f>((SQRT(H34)-1.0935)/0.00208)</f>
        <v>344.98895559013624</v>
      </c>
      <c r="J34" s="12">
        <v>1.11</v>
      </c>
      <c r="K34" s="2">
        <f>((SQRT(J34)-0.8807)/0.00068)</f>
        <v>254.21378718422613</v>
      </c>
      <c r="L34" s="12"/>
      <c r="M34" s="5">
        <v>0</v>
      </c>
      <c r="N34" s="12">
        <v>222</v>
      </c>
      <c r="O34" s="5">
        <f>(((1000/N34)-2.0232)/0.00647)</f>
        <v>383.50919698678587</v>
      </c>
    </row>
    <row r="35" spans="1:15" ht="15.75">
      <c r="A35" s="10">
        <f>RANK(C35,C4:C35,0)</f>
        <v>2</v>
      </c>
      <c r="B35" s="6" t="s">
        <v>8</v>
      </c>
      <c r="C35" s="5">
        <f>SUM(E35:O35)</f>
        <v>4408.096452951202</v>
      </c>
      <c r="D35" s="11"/>
      <c r="E35" s="2">
        <f>SUM(E32:E34)-MIN(E32:E34)</f>
        <v>956.4106184584864</v>
      </c>
      <c r="F35" s="11"/>
      <c r="G35" s="2">
        <f>SUM(G32:G34)-MIN(G32:G34)</f>
        <v>700.5112807642727</v>
      </c>
      <c r="H35" s="11"/>
      <c r="I35" s="2">
        <f>SUM(I32:I34)-MIN(I32:I34)</f>
        <v>684.6524171285978</v>
      </c>
      <c r="J35" s="11"/>
      <c r="K35" s="2">
        <f>SUM(K32:K34)-MIN(K32:K34)</f>
        <v>664.9306949500065</v>
      </c>
      <c r="L35" s="11"/>
      <c r="M35" s="2">
        <f>SUM(M32:M33)-MIN(M32:M33)</f>
        <v>664.582271311243</v>
      </c>
      <c r="N35" s="12"/>
      <c r="O35" s="2">
        <f>SUM(O32:O34)-MIN(O32:O34)</f>
        <v>737.0091703385954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Uwe Meyer</cp:lastModifiedBy>
  <dcterms:created xsi:type="dcterms:W3CDTF">2011-04-22T18:02:58Z</dcterms:created>
  <dcterms:modified xsi:type="dcterms:W3CDTF">2011-04-25T18:16:08Z</dcterms:modified>
  <cp:category/>
  <cp:version/>
  <cp:contentType/>
  <cp:contentStatus/>
</cp:coreProperties>
</file>