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3"/>
  </bookViews>
  <sheets>
    <sheet name="Schülerlisten" sheetId="1" r:id="rId1"/>
    <sheet name="Wettkampflisten" sheetId="2" r:id="rId2"/>
    <sheet name="Hochsprunglisten" sheetId="3" r:id="rId3"/>
    <sheet name="Punktewertung" sheetId="4" r:id="rId4"/>
    <sheet name="Schulwertung" sheetId="5" r:id="rId5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A384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<sst xmlns="http://schemas.openxmlformats.org/spreadsheetml/2006/main" count="731" uniqueCount="108">
  <si>
    <t>Name</t>
  </si>
  <si>
    <t>Kl</t>
  </si>
  <si>
    <t>Weit</t>
  </si>
  <si>
    <t>Sch</t>
  </si>
  <si>
    <t>Ball</t>
  </si>
  <si>
    <t>Kug</t>
  </si>
  <si>
    <t>Spri</t>
  </si>
  <si>
    <t>Wurf</t>
  </si>
  <si>
    <t>Lauf</t>
  </si>
  <si>
    <t>P</t>
  </si>
  <si>
    <t>Ges.</t>
  </si>
  <si>
    <t>Urkundenart</t>
  </si>
  <si>
    <t>weiblich 08</t>
  </si>
  <si>
    <t>weiblich 09</t>
  </si>
  <si>
    <t>weiblich 10</t>
  </si>
  <si>
    <t>weiblich 11</t>
  </si>
  <si>
    <t>weiblich 12</t>
  </si>
  <si>
    <t>weiblich 13</t>
  </si>
  <si>
    <t>weiblich 14</t>
  </si>
  <si>
    <t>weiblich 15</t>
  </si>
  <si>
    <t>weiblich 16</t>
  </si>
  <si>
    <t>weiblich 17</t>
  </si>
  <si>
    <t>weiblich 18</t>
  </si>
  <si>
    <t>weiblich 19</t>
  </si>
  <si>
    <t>männlich 08</t>
  </si>
  <si>
    <t>männlich 09</t>
  </si>
  <si>
    <t>männlich 10</t>
  </si>
  <si>
    <t>männlich 11</t>
  </si>
  <si>
    <t>männlich 12</t>
  </si>
  <si>
    <t>männlich 13</t>
  </si>
  <si>
    <t>männlich 14</t>
  </si>
  <si>
    <t>männlich 15</t>
  </si>
  <si>
    <t>männlich 16</t>
  </si>
  <si>
    <t>männlich 17</t>
  </si>
  <si>
    <t>männlich 18</t>
  </si>
  <si>
    <t>männlich 19</t>
  </si>
  <si>
    <t>Vorname</t>
  </si>
  <si>
    <t>Nachname</t>
  </si>
  <si>
    <t>m/w</t>
  </si>
  <si>
    <t>m</t>
  </si>
  <si>
    <t>w</t>
  </si>
  <si>
    <t>Hoch</t>
  </si>
  <si>
    <t>Klasse</t>
  </si>
  <si>
    <t xml:space="preserve"> Jungen</t>
  </si>
  <si>
    <t xml:space="preserve">Sprint </t>
  </si>
  <si>
    <t>Sprung</t>
  </si>
  <si>
    <t>Wurf/Kugelstoß</t>
  </si>
  <si>
    <t>Zeit</t>
  </si>
  <si>
    <t>Punkte</t>
  </si>
  <si>
    <t>1. V.</t>
  </si>
  <si>
    <t>2. V.</t>
  </si>
  <si>
    <t>3. V.</t>
  </si>
  <si>
    <t xml:space="preserve">1. V. </t>
  </si>
  <si>
    <t xml:space="preserve">Zeit </t>
  </si>
  <si>
    <t xml:space="preserve">Klasse </t>
  </si>
  <si>
    <t>Jungen</t>
  </si>
  <si>
    <t xml:space="preserve"> Mädchen</t>
  </si>
  <si>
    <t>Wurf / Kugelstoß</t>
  </si>
  <si>
    <t>Mädchen</t>
  </si>
  <si>
    <t>0,79 m</t>
  </si>
  <si>
    <t>0,86 m</t>
  </si>
  <si>
    <t>0,94 m</t>
  </si>
  <si>
    <t>1,05 m</t>
  </si>
  <si>
    <t>1,12 m</t>
  </si>
  <si>
    <t>0,73 m</t>
  </si>
  <si>
    <t>0,84 m</t>
  </si>
  <si>
    <t>0,90 m</t>
  </si>
  <si>
    <t>1,02 m</t>
  </si>
  <si>
    <t>1,10 m</t>
  </si>
  <si>
    <t>0,82 m</t>
  </si>
  <si>
    <t>0,91 m</t>
  </si>
  <si>
    <t>0,98 m</t>
  </si>
  <si>
    <t>1,08 m</t>
  </si>
  <si>
    <t>1,17 m</t>
  </si>
  <si>
    <t>1,14 m</t>
  </si>
  <si>
    <t>1,22 m</t>
  </si>
  <si>
    <t>0,78 m</t>
  </si>
  <si>
    <t>1,06 m</t>
  </si>
  <si>
    <t>1,15 m</t>
  </si>
  <si>
    <t>1,01 m</t>
  </si>
  <si>
    <t>1,23 m</t>
  </si>
  <si>
    <t>1,32 m</t>
  </si>
  <si>
    <t>0,83 m</t>
  </si>
  <si>
    <t>1,09 m</t>
  </si>
  <si>
    <t>1,18 m</t>
  </si>
  <si>
    <t>0,96 m</t>
  </si>
  <si>
    <t>1,07 m</t>
  </si>
  <si>
    <t>1,28 m</t>
  </si>
  <si>
    <t>1,37 m</t>
  </si>
  <si>
    <t xml:space="preserve"> 1,04 m</t>
  </si>
  <si>
    <t>1,20 m</t>
  </si>
  <si>
    <t>1,11 m</t>
  </si>
  <si>
    <t>1,36 m</t>
  </si>
  <si>
    <t>1,47 m</t>
  </si>
  <si>
    <t>0,88 m</t>
  </si>
  <si>
    <t>1,03 m</t>
  </si>
  <si>
    <t>1,41 m</t>
  </si>
  <si>
    <t>1,50 m</t>
  </si>
  <si>
    <t>0,92 m</t>
  </si>
  <si>
    <t>1,16 m</t>
  </si>
  <si>
    <t>1,24 m</t>
  </si>
  <si>
    <t>Noten</t>
  </si>
  <si>
    <t>Sprint</t>
  </si>
  <si>
    <t>Ball Ku</t>
  </si>
  <si>
    <t>800 m</t>
  </si>
  <si>
    <t>Formeln Bundesjugendspiele 2010</t>
  </si>
  <si>
    <t>Geboren</t>
  </si>
  <si>
    <t>Mädchen Klasse 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</si>
</sst>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h:mm;@"/>
    <numFmt numFmtId="174" formatCode="dd/mm/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000"/>
    <numFmt numFmtId="180" formatCode="h:mm:ss;@"/>
    <numFmt numFmtId="181" formatCode="mm:ss.0;@"/>
    <numFmt numFmtId="182" formatCode="[$-407]dddd\,\ d\.\ mmmm\ yyyy"/>
    <numFmt numFmtId="183" formatCode="0.0000000000"/>
    <numFmt numFmtId="184" formatCode="0.00000"/>
  </numFmts>
  <fonts count="47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73" fontId="1" fillId="37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1" fontId="3" fillId="36" borderId="10" xfId="0" applyNumberFormat="1" applyFont="1" applyFill="1" applyBorder="1" applyAlignment="1" applyProtection="1">
      <alignment horizontal="center"/>
      <protection locked="0"/>
    </xf>
    <xf numFmtId="172" fontId="1" fillId="33" borderId="10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173" fontId="1" fillId="37" borderId="11" xfId="0" applyNumberFormat="1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 applyProtection="1">
      <alignment horizontal="center"/>
      <protection locked="0"/>
    </xf>
    <xf numFmtId="1" fontId="3" fillId="36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" fillId="38" borderId="12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 wrapText="1"/>
    </xf>
    <xf numFmtId="172" fontId="1" fillId="34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4" borderId="15" xfId="0" applyFont="1" applyFill="1" applyBorder="1" applyAlignment="1">
      <alignment horizontal="right"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173" fontId="1" fillId="37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39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40" borderId="10" xfId="53" applyFont="1" applyFill="1" applyBorder="1" applyAlignment="1">
      <alignment horizontal="left" wrapText="1"/>
      <protection/>
    </xf>
    <xf numFmtId="172" fontId="1" fillId="33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72" fontId="1" fillId="38" borderId="13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" fontId="4" fillId="39" borderId="14" xfId="0" applyNumberFormat="1" applyFont="1" applyFill="1" applyBorder="1" applyAlignment="1">
      <alignment horizontal="center"/>
    </xf>
    <xf numFmtId="0" fontId="7" fillId="40" borderId="10" xfId="53" applyFont="1" applyFill="1" applyBorder="1" applyAlignment="1">
      <alignment horizontal="center" wrapText="1"/>
      <protection/>
    </xf>
    <xf numFmtId="0" fontId="10" fillId="34" borderId="10" xfId="53" applyFont="1" applyFill="1" applyBorder="1" applyAlignment="1">
      <alignment horizontal="left"/>
      <protection/>
    </xf>
    <xf numFmtId="0" fontId="10" fillId="34" borderId="10" xfId="53" applyFont="1" applyFill="1" applyBorder="1" applyAlignment="1">
      <alignment horizontal="center"/>
      <protection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0" fillId="40" borderId="10" xfId="53" applyFont="1" applyFill="1" applyBorder="1" applyAlignment="1">
      <alignment horizontal="left" wrapText="1"/>
      <protection/>
    </xf>
    <xf numFmtId="0" fontId="11" fillId="34" borderId="10" xfId="0" applyFont="1" applyFill="1" applyBorder="1" applyAlignment="1">
      <alignment horizontal="left"/>
    </xf>
    <xf numFmtId="0" fontId="10" fillId="40" borderId="0" xfId="53" applyFont="1" applyFill="1" applyBorder="1" applyAlignment="1">
      <alignment horizontal="left" wrapText="1"/>
      <protection/>
    </xf>
    <xf numFmtId="0" fontId="10" fillId="40" borderId="10" xfId="53" applyFont="1" applyFill="1" applyBorder="1" applyAlignment="1">
      <alignment horizontal="center" wrapText="1"/>
      <protection/>
    </xf>
    <xf numFmtId="0" fontId="10" fillId="40" borderId="10" xfId="53" applyNumberFormat="1" applyFont="1" applyFill="1" applyBorder="1" applyAlignment="1">
      <alignment horizontal="left" wrapText="1"/>
      <protection/>
    </xf>
    <xf numFmtId="1" fontId="1" fillId="0" borderId="10" xfId="0" applyNumberFormat="1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45" fontId="4" fillId="39" borderId="10" xfId="0" applyNumberFormat="1" applyFont="1" applyFill="1" applyBorder="1" applyAlignment="1">
      <alignment horizontal="center"/>
    </xf>
    <xf numFmtId="45" fontId="1" fillId="37" borderId="11" xfId="0" applyNumberFormat="1" applyFont="1" applyFill="1" applyBorder="1" applyAlignment="1">
      <alignment horizontal="center"/>
    </xf>
    <xf numFmtId="173" fontId="1" fillId="34" borderId="15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7" fillId="39" borderId="11" xfId="53" applyFont="1" applyFill="1" applyBorder="1" applyAlignment="1">
      <alignment horizontal="center"/>
      <protection/>
    </xf>
    <xf numFmtId="0" fontId="7" fillId="0" borderId="15" xfId="53" applyFont="1" applyFill="1" applyBorder="1" applyAlignment="1">
      <alignment horizontal="left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34" borderId="16" xfId="0" applyFont="1" applyFill="1" applyBorder="1" applyAlignment="1">
      <alignment vertical="top" wrapText="1"/>
    </xf>
    <xf numFmtId="0" fontId="7" fillId="34" borderId="16" xfId="53" applyFont="1" applyFill="1" applyBorder="1" applyAlignment="1">
      <alignment horizontal="center"/>
      <protection/>
    </xf>
    <xf numFmtId="0" fontId="7" fillId="40" borderId="16" xfId="53" applyFont="1" applyFill="1" applyBorder="1" applyAlignment="1">
      <alignment horizontal="center" wrapText="1"/>
      <protection/>
    </xf>
    <xf numFmtId="0" fontId="7" fillId="0" borderId="16" xfId="53" applyFont="1" applyFill="1" applyBorder="1" applyAlignment="1">
      <alignment horizontal="center" wrapText="1"/>
      <protection/>
    </xf>
    <xf numFmtId="0" fontId="12" fillId="0" borderId="16" xfId="53" applyFont="1" applyFill="1" applyBorder="1" applyAlignment="1">
      <alignment wrapText="1"/>
      <protection/>
    </xf>
    <xf numFmtId="0" fontId="12" fillId="41" borderId="0" xfId="53" applyFont="1" applyFill="1" applyBorder="1" applyAlignment="1">
      <alignment horizontal="center"/>
      <protection/>
    </xf>
    <xf numFmtId="17" fontId="0" fillId="0" borderId="0" xfId="0" applyNumberFormat="1" applyBorder="1" applyAlignment="1">
      <alignment/>
    </xf>
    <xf numFmtId="0" fontId="12" fillId="41" borderId="17" xfId="53" applyFont="1" applyFill="1" applyBorder="1" applyAlignment="1">
      <alignment horizontal="center"/>
      <protection/>
    </xf>
    <xf numFmtId="17" fontId="12" fillId="41" borderId="17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17" fontId="12" fillId="0" borderId="10" xfId="53" applyNumberFormat="1" applyFont="1" applyFill="1" applyBorder="1" applyAlignment="1">
      <alignment wrapText="1"/>
      <protection/>
    </xf>
    <xf numFmtId="17" fontId="0" fillId="0" borderId="10" xfId="0" applyNumberForma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07"/>
  <sheetViews>
    <sheetView zoomScalePageLayoutView="0" workbookViewId="0" topLeftCell="A1">
      <selection activeCell="A1" sqref="A1:IV16384"/>
    </sheetView>
  </sheetViews>
  <sheetFormatPr defaultColWidth="11.421875" defaultRowHeight="15" customHeight="1"/>
  <cols>
    <col min="1" max="1" width="11.421875" style="53" customWidth="1"/>
    <col min="2" max="2" width="11.8515625" style="53" customWidth="1"/>
    <col min="3" max="3" width="10.28125" style="53" customWidth="1"/>
    <col min="4" max="4" width="13.8515625" style="53" customWidth="1"/>
    <col min="5" max="5" width="11.421875" style="108" customWidth="1"/>
    <col min="6" max="16384" width="11.421875" style="53" customWidth="1"/>
  </cols>
  <sheetData>
    <row r="1" spans="1:6" ht="15" customHeight="1">
      <c r="A1" s="109" t="s">
        <v>37</v>
      </c>
      <c r="B1" s="109" t="s">
        <v>36</v>
      </c>
      <c r="C1" s="109" t="s">
        <v>1</v>
      </c>
      <c r="D1" s="109" t="s">
        <v>38</v>
      </c>
      <c r="E1" s="110" t="s">
        <v>106</v>
      </c>
      <c r="F1" s="107"/>
    </row>
    <row r="2" spans="1:6" ht="15" customHeight="1">
      <c r="A2" s="111"/>
      <c r="B2" s="111"/>
      <c r="C2" s="111"/>
      <c r="D2" s="111"/>
      <c r="E2" s="112"/>
      <c r="F2" s="42"/>
    </row>
    <row r="3" spans="1:6" ht="15" customHeight="1">
      <c r="A3" s="111"/>
      <c r="B3" s="111"/>
      <c r="C3" s="111"/>
      <c r="D3" s="111"/>
      <c r="E3" s="112"/>
      <c r="F3" s="42"/>
    </row>
    <row r="4" spans="1:6" ht="15" customHeight="1">
      <c r="A4" s="111"/>
      <c r="B4" s="111"/>
      <c r="C4" s="111"/>
      <c r="D4" s="111"/>
      <c r="E4" s="112"/>
      <c r="F4" s="42"/>
    </row>
    <row r="5" spans="1:6" ht="15" customHeight="1">
      <c r="A5" s="111"/>
      <c r="B5" s="111"/>
      <c r="C5" s="111"/>
      <c r="D5" s="111"/>
      <c r="E5" s="112"/>
      <c r="F5" s="42"/>
    </row>
    <row r="6" spans="1:6" ht="15" customHeight="1">
      <c r="A6" s="111"/>
      <c r="B6" s="111"/>
      <c r="C6" s="111"/>
      <c r="D6" s="111"/>
      <c r="E6" s="112"/>
      <c r="F6" s="42"/>
    </row>
    <row r="7" spans="1:6" ht="15" customHeight="1">
      <c r="A7" s="111"/>
      <c r="B7" s="111"/>
      <c r="C7" s="111"/>
      <c r="D7" s="111"/>
      <c r="E7" s="112"/>
      <c r="F7" s="42"/>
    </row>
    <row r="8" spans="1:6" ht="15" customHeight="1">
      <c r="A8" s="111"/>
      <c r="B8" s="111"/>
      <c r="C8" s="111"/>
      <c r="D8" s="111"/>
      <c r="E8" s="112"/>
      <c r="F8" s="42"/>
    </row>
    <row r="9" spans="1:6" ht="15" customHeight="1">
      <c r="A9" s="111"/>
      <c r="B9" s="111"/>
      <c r="C9" s="111"/>
      <c r="D9" s="111"/>
      <c r="E9" s="112"/>
      <c r="F9" s="42"/>
    </row>
    <row r="10" spans="1:6" ht="15" customHeight="1">
      <c r="A10" s="111"/>
      <c r="B10" s="111"/>
      <c r="C10" s="111"/>
      <c r="D10" s="111"/>
      <c r="E10" s="112"/>
      <c r="F10" s="42"/>
    </row>
    <row r="11" spans="1:6" ht="15" customHeight="1">
      <c r="A11" s="111"/>
      <c r="B11" s="111"/>
      <c r="C11" s="111"/>
      <c r="D11" s="111"/>
      <c r="E11" s="112"/>
      <c r="F11" s="42"/>
    </row>
    <row r="12" spans="1:6" ht="15" customHeight="1">
      <c r="A12" s="111"/>
      <c r="B12" s="111"/>
      <c r="C12" s="111"/>
      <c r="D12" s="111"/>
      <c r="E12" s="112"/>
      <c r="F12" s="42"/>
    </row>
    <row r="13" spans="1:6" ht="15" customHeight="1">
      <c r="A13" s="111"/>
      <c r="B13" s="111"/>
      <c r="C13" s="111"/>
      <c r="D13" s="111"/>
      <c r="E13" s="112"/>
      <c r="F13" s="42"/>
    </row>
    <row r="14" spans="1:6" ht="15" customHeight="1">
      <c r="A14" s="111"/>
      <c r="B14" s="111"/>
      <c r="C14" s="111"/>
      <c r="D14" s="111"/>
      <c r="E14" s="112"/>
      <c r="F14" s="42"/>
    </row>
    <row r="15" spans="1:6" ht="15" customHeight="1">
      <c r="A15" s="111"/>
      <c r="B15" s="111"/>
      <c r="C15" s="111"/>
      <c r="D15" s="111"/>
      <c r="E15" s="112"/>
      <c r="F15" s="42"/>
    </row>
    <row r="16" spans="1:6" ht="15" customHeight="1">
      <c r="A16" s="111"/>
      <c r="B16" s="111"/>
      <c r="C16" s="111"/>
      <c r="D16" s="111"/>
      <c r="E16" s="112"/>
      <c r="F16" s="42"/>
    </row>
    <row r="17" spans="1:6" ht="15" customHeight="1">
      <c r="A17" s="111"/>
      <c r="B17" s="111"/>
      <c r="C17" s="111"/>
      <c r="D17" s="111"/>
      <c r="E17" s="112"/>
      <c r="F17" s="42"/>
    </row>
    <row r="18" spans="1:6" ht="15" customHeight="1">
      <c r="A18" s="111"/>
      <c r="B18" s="111"/>
      <c r="C18" s="111"/>
      <c r="D18" s="111"/>
      <c r="E18" s="112"/>
      <c r="F18" s="42"/>
    </row>
    <row r="19" spans="1:6" ht="15" customHeight="1">
      <c r="A19" s="111"/>
      <c r="B19" s="111"/>
      <c r="C19" s="111"/>
      <c r="D19" s="111"/>
      <c r="E19" s="112"/>
      <c r="F19" s="42"/>
    </row>
    <row r="20" spans="1:6" ht="15" customHeight="1">
      <c r="A20" s="111"/>
      <c r="B20" s="111"/>
      <c r="C20" s="111"/>
      <c r="D20" s="111"/>
      <c r="E20" s="112"/>
      <c r="F20" s="42"/>
    </row>
    <row r="21" spans="1:6" ht="15" customHeight="1">
      <c r="A21" s="111"/>
      <c r="B21" s="111"/>
      <c r="C21" s="111"/>
      <c r="D21" s="111"/>
      <c r="E21" s="112"/>
      <c r="F21" s="42"/>
    </row>
    <row r="22" spans="1:6" ht="15" customHeight="1">
      <c r="A22" s="111"/>
      <c r="B22" s="111"/>
      <c r="C22" s="111"/>
      <c r="D22" s="111"/>
      <c r="E22" s="112"/>
      <c r="F22" s="42"/>
    </row>
    <row r="23" spans="1:6" ht="15" customHeight="1">
      <c r="A23" s="111"/>
      <c r="B23" s="111"/>
      <c r="C23" s="111"/>
      <c r="D23" s="111"/>
      <c r="E23" s="112"/>
      <c r="F23" s="42"/>
    </row>
    <row r="24" spans="1:6" ht="15" customHeight="1">
      <c r="A24" s="111"/>
      <c r="B24" s="111"/>
      <c r="C24" s="111"/>
      <c r="D24" s="111"/>
      <c r="E24" s="112"/>
      <c r="F24" s="42"/>
    </row>
    <row r="25" spans="1:6" ht="15" customHeight="1">
      <c r="A25" s="111"/>
      <c r="B25" s="111"/>
      <c r="C25" s="111"/>
      <c r="D25" s="111"/>
      <c r="E25" s="112"/>
      <c r="F25" s="42"/>
    </row>
    <row r="26" spans="1:6" ht="15" customHeight="1">
      <c r="A26" s="111"/>
      <c r="B26" s="111"/>
      <c r="C26" s="111"/>
      <c r="D26" s="111"/>
      <c r="E26" s="112"/>
      <c r="F26" s="42"/>
    </row>
    <row r="27" spans="1:6" ht="15" customHeight="1">
      <c r="A27" s="111"/>
      <c r="B27" s="111"/>
      <c r="C27" s="111"/>
      <c r="D27" s="111"/>
      <c r="E27" s="112"/>
      <c r="F27" s="42"/>
    </row>
    <row r="28" spans="1:6" ht="15" customHeight="1">
      <c r="A28" s="111"/>
      <c r="B28" s="111"/>
      <c r="C28" s="111"/>
      <c r="D28" s="111"/>
      <c r="E28" s="112"/>
      <c r="F28" s="42"/>
    </row>
    <row r="29" spans="1:6" ht="15" customHeight="1">
      <c r="A29" s="111"/>
      <c r="B29" s="111"/>
      <c r="C29" s="111"/>
      <c r="D29" s="111"/>
      <c r="E29" s="112"/>
      <c r="F29" s="42"/>
    </row>
    <row r="30" spans="1:6" ht="15" customHeight="1">
      <c r="A30" s="111"/>
      <c r="B30" s="111"/>
      <c r="C30" s="111"/>
      <c r="D30" s="111"/>
      <c r="E30" s="112"/>
      <c r="F30" s="42"/>
    </row>
    <row r="31" spans="1:6" ht="15" customHeight="1">
      <c r="A31" s="111"/>
      <c r="B31" s="111"/>
      <c r="C31" s="111"/>
      <c r="D31" s="111"/>
      <c r="E31" s="112"/>
      <c r="F31" s="42"/>
    </row>
    <row r="32" spans="1:6" ht="15" customHeight="1">
      <c r="A32" s="111"/>
      <c r="B32" s="111"/>
      <c r="C32" s="111"/>
      <c r="D32" s="111"/>
      <c r="E32" s="112"/>
      <c r="F32" s="42"/>
    </row>
    <row r="33" spans="1:6" ht="15" customHeight="1">
      <c r="A33" s="111"/>
      <c r="B33" s="111"/>
      <c r="C33" s="111"/>
      <c r="D33" s="111"/>
      <c r="E33" s="112"/>
      <c r="F33" s="42"/>
    </row>
    <row r="34" spans="1:6" ht="15" customHeight="1">
      <c r="A34" s="111"/>
      <c r="B34" s="111"/>
      <c r="C34" s="111"/>
      <c r="D34" s="111"/>
      <c r="E34" s="112"/>
      <c r="F34" s="42"/>
    </row>
    <row r="35" spans="1:6" ht="15" customHeight="1">
      <c r="A35" s="111"/>
      <c r="B35" s="111"/>
      <c r="C35" s="111"/>
      <c r="D35" s="111"/>
      <c r="E35" s="112"/>
      <c r="F35" s="42"/>
    </row>
    <row r="36" spans="1:6" ht="15" customHeight="1">
      <c r="A36" s="111"/>
      <c r="B36" s="111"/>
      <c r="C36" s="111"/>
      <c r="D36" s="111"/>
      <c r="E36" s="112"/>
      <c r="F36" s="42"/>
    </row>
    <row r="37" spans="1:6" ht="15" customHeight="1">
      <c r="A37" s="111"/>
      <c r="B37" s="111"/>
      <c r="C37" s="111"/>
      <c r="D37" s="111"/>
      <c r="E37" s="112"/>
      <c r="F37" s="42"/>
    </row>
    <row r="38" spans="1:6" ht="15" customHeight="1">
      <c r="A38" s="111"/>
      <c r="B38" s="111"/>
      <c r="C38" s="111"/>
      <c r="D38" s="111"/>
      <c r="E38" s="112"/>
      <c r="F38" s="42"/>
    </row>
    <row r="39" spans="1:6" ht="15" customHeight="1">
      <c r="A39" s="111"/>
      <c r="B39" s="111"/>
      <c r="C39" s="111"/>
      <c r="D39" s="111"/>
      <c r="E39" s="112"/>
      <c r="F39" s="42"/>
    </row>
    <row r="40" spans="1:6" ht="15" customHeight="1">
      <c r="A40" s="111"/>
      <c r="B40" s="111"/>
      <c r="C40" s="111"/>
      <c r="D40" s="111"/>
      <c r="E40" s="112"/>
      <c r="F40" s="42"/>
    </row>
    <row r="41" spans="1:6" ht="15" customHeight="1">
      <c r="A41" s="111"/>
      <c r="B41" s="111"/>
      <c r="C41" s="111"/>
      <c r="D41" s="111"/>
      <c r="E41" s="112"/>
      <c r="F41" s="42"/>
    </row>
    <row r="42" spans="1:6" ht="15" customHeight="1">
      <c r="A42" s="111"/>
      <c r="B42" s="111"/>
      <c r="C42" s="111"/>
      <c r="D42" s="111"/>
      <c r="E42" s="112"/>
      <c r="F42" s="42"/>
    </row>
    <row r="43" spans="1:6" ht="15" customHeight="1">
      <c r="A43" s="111"/>
      <c r="B43" s="111"/>
      <c r="C43" s="111"/>
      <c r="D43" s="111"/>
      <c r="E43" s="112"/>
      <c r="F43" s="42"/>
    </row>
    <row r="44" spans="1:6" ht="15" customHeight="1">
      <c r="A44" s="111"/>
      <c r="B44" s="111"/>
      <c r="C44" s="111"/>
      <c r="D44" s="111"/>
      <c r="E44" s="112"/>
      <c r="F44" s="42"/>
    </row>
    <row r="45" spans="1:6" ht="15" customHeight="1">
      <c r="A45" s="111"/>
      <c r="B45" s="111"/>
      <c r="C45" s="111"/>
      <c r="D45" s="111"/>
      <c r="E45" s="112"/>
      <c r="F45" s="42"/>
    </row>
    <row r="46" spans="1:6" ht="15" customHeight="1">
      <c r="A46" s="111"/>
      <c r="B46" s="111"/>
      <c r="C46" s="111"/>
      <c r="D46" s="111"/>
      <c r="E46" s="112"/>
      <c r="F46" s="42"/>
    </row>
    <row r="47" spans="1:6" ht="15" customHeight="1">
      <c r="A47" s="111"/>
      <c r="B47" s="111"/>
      <c r="C47" s="111"/>
      <c r="D47" s="111"/>
      <c r="E47" s="112"/>
      <c r="F47" s="42"/>
    </row>
    <row r="48" spans="1:6" ht="15" customHeight="1">
      <c r="A48" s="111"/>
      <c r="B48" s="111"/>
      <c r="C48" s="111"/>
      <c r="D48" s="111"/>
      <c r="E48" s="112"/>
      <c r="F48" s="42"/>
    </row>
    <row r="49" spans="1:6" ht="15" customHeight="1">
      <c r="A49" s="111"/>
      <c r="B49" s="111"/>
      <c r="C49" s="111"/>
      <c r="D49" s="111"/>
      <c r="E49" s="112"/>
      <c r="F49" s="42"/>
    </row>
    <row r="50" spans="1:6" ht="15" customHeight="1">
      <c r="A50" s="111"/>
      <c r="B50" s="111"/>
      <c r="C50" s="111"/>
      <c r="D50" s="111"/>
      <c r="E50" s="112"/>
      <c r="F50" s="42"/>
    </row>
    <row r="51" spans="1:6" ht="15" customHeight="1">
      <c r="A51" s="111"/>
      <c r="B51" s="111"/>
      <c r="C51" s="111"/>
      <c r="D51" s="111"/>
      <c r="E51" s="112"/>
      <c r="F51" s="42"/>
    </row>
    <row r="52" spans="1:6" ht="15" customHeight="1">
      <c r="A52" s="111"/>
      <c r="B52" s="111"/>
      <c r="C52" s="111"/>
      <c r="D52" s="111"/>
      <c r="E52" s="112"/>
      <c r="F52" s="42"/>
    </row>
    <row r="53" spans="1:6" ht="15" customHeight="1">
      <c r="A53" s="111"/>
      <c r="B53" s="111"/>
      <c r="C53" s="111"/>
      <c r="D53" s="111"/>
      <c r="E53" s="112"/>
      <c r="F53" s="42"/>
    </row>
    <row r="54" spans="1:6" ht="15" customHeight="1">
      <c r="A54" s="111"/>
      <c r="B54" s="111"/>
      <c r="C54" s="111"/>
      <c r="D54" s="111"/>
      <c r="E54" s="112"/>
      <c r="F54" s="42"/>
    </row>
    <row r="55" spans="1:6" ht="15" customHeight="1">
      <c r="A55" s="111"/>
      <c r="B55" s="111"/>
      <c r="C55" s="111"/>
      <c r="D55" s="111"/>
      <c r="E55" s="112"/>
      <c r="F55" s="42"/>
    </row>
    <row r="56" spans="1:6" ht="15" customHeight="1">
      <c r="A56" s="111"/>
      <c r="B56" s="111"/>
      <c r="C56" s="111"/>
      <c r="D56" s="111"/>
      <c r="E56" s="112"/>
      <c r="F56" s="42"/>
    </row>
    <row r="57" spans="1:6" ht="15" customHeight="1">
      <c r="A57" s="111"/>
      <c r="B57" s="111"/>
      <c r="C57" s="111"/>
      <c r="D57" s="111"/>
      <c r="E57" s="112"/>
      <c r="F57" s="42"/>
    </row>
    <row r="58" spans="1:6" ht="15" customHeight="1">
      <c r="A58" s="111"/>
      <c r="B58" s="111"/>
      <c r="C58" s="111"/>
      <c r="D58" s="111"/>
      <c r="E58" s="112"/>
      <c r="F58" s="42"/>
    </row>
    <row r="59" spans="1:6" ht="15" customHeight="1">
      <c r="A59" s="111"/>
      <c r="B59" s="111"/>
      <c r="C59" s="111"/>
      <c r="D59" s="111"/>
      <c r="E59" s="112"/>
      <c r="F59" s="42"/>
    </row>
    <row r="60" spans="1:6" ht="15" customHeight="1">
      <c r="A60" s="111"/>
      <c r="B60" s="111"/>
      <c r="C60" s="111"/>
      <c r="D60" s="111"/>
      <c r="E60" s="112"/>
      <c r="F60" s="42"/>
    </row>
    <row r="61" spans="1:6" ht="15" customHeight="1">
      <c r="A61" s="111"/>
      <c r="B61" s="111"/>
      <c r="C61" s="111"/>
      <c r="D61" s="111"/>
      <c r="E61" s="112"/>
      <c r="F61" s="42"/>
    </row>
    <row r="62" spans="1:6" ht="15" customHeight="1">
      <c r="A62" s="111"/>
      <c r="B62" s="111"/>
      <c r="C62" s="111"/>
      <c r="D62" s="111"/>
      <c r="E62" s="112"/>
      <c r="F62" s="42"/>
    </row>
    <row r="63" spans="1:6" ht="15" customHeight="1">
      <c r="A63" s="111"/>
      <c r="B63" s="111"/>
      <c r="C63" s="111"/>
      <c r="D63" s="111"/>
      <c r="E63" s="112"/>
      <c r="F63" s="42"/>
    </row>
    <row r="64" spans="1:6" ht="15" customHeight="1">
      <c r="A64" s="111"/>
      <c r="B64" s="111"/>
      <c r="C64" s="111"/>
      <c r="D64" s="111"/>
      <c r="E64" s="112"/>
      <c r="F64" s="42"/>
    </row>
    <row r="65" spans="1:6" ht="15" customHeight="1">
      <c r="A65" s="111"/>
      <c r="B65" s="111"/>
      <c r="C65" s="111"/>
      <c r="D65" s="111"/>
      <c r="E65" s="112"/>
      <c r="F65" s="42"/>
    </row>
    <row r="66" spans="1:6" ht="15" customHeight="1">
      <c r="A66" s="111"/>
      <c r="B66" s="111"/>
      <c r="C66" s="111"/>
      <c r="D66" s="111"/>
      <c r="E66" s="112"/>
      <c r="F66" s="42"/>
    </row>
    <row r="67" spans="1:6" ht="15" customHeight="1">
      <c r="A67" s="111"/>
      <c r="B67" s="111"/>
      <c r="C67" s="111"/>
      <c r="D67" s="111"/>
      <c r="E67" s="112"/>
      <c r="F67" s="42"/>
    </row>
    <row r="68" spans="1:6" ht="15" customHeight="1">
      <c r="A68" s="111"/>
      <c r="B68" s="111"/>
      <c r="C68" s="111"/>
      <c r="D68" s="111"/>
      <c r="E68" s="112"/>
      <c r="F68" s="42"/>
    </row>
    <row r="69" spans="1:6" ht="15" customHeight="1">
      <c r="A69" s="111"/>
      <c r="B69" s="111"/>
      <c r="C69" s="111"/>
      <c r="D69" s="111"/>
      <c r="E69" s="112"/>
      <c r="F69" s="42"/>
    </row>
    <row r="70" spans="1:6" ht="15" customHeight="1">
      <c r="A70" s="111"/>
      <c r="B70" s="111"/>
      <c r="C70" s="111"/>
      <c r="D70" s="111"/>
      <c r="E70" s="112"/>
      <c r="F70" s="42"/>
    </row>
    <row r="71" spans="1:6" ht="15" customHeight="1">
      <c r="A71" s="111"/>
      <c r="B71" s="111"/>
      <c r="C71" s="111"/>
      <c r="D71" s="111"/>
      <c r="E71" s="112"/>
      <c r="F71" s="42"/>
    </row>
    <row r="72" spans="1:6" ht="15" customHeight="1">
      <c r="A72" s="111"/>
      <c r="B72" s="111"/>
      <c r="C72" s="111"/>
      <c r="D72" s="111"/>
      <c r="E72" s="112"/>
      <c r="F72" s="42"/>
    </row>
    <row r="73" spans="1:6" ht="15" customHeight="1">
      <c r="A73" s="111"/>
      <c r="B73" s="111"/>
      <c r="C73" s="111"/>
      <c r="D73" s="111"/>
      <c r="E73" s="112"/>
      <c r="F73" s="42"/>
    </row>
    <row r="74" spans="1:6" ht="15" customHeight="1">
      <c r="A74" s="111"/>
      <c r="B74" s="111"/>
      <c r="C74" s="111"/>
      <c r="D74" s="111"/>
      <c r="E74" s="112"/>
      <c r="F74" s="42"/>
    </row>
    <row r="75" spans="1:6" ht="15" customHeight="1">
      <c r="A75" s="111"/>
      <c r="B75" s="111"/>
      <c r="C75" s="111"/>
      <c r="D75" s="111"/>
      <c r="E75" s="112"/>
      <c r="F75" s="42"/>
    </row>
    <row r="76" spans="1:6" ht="15" customHeight="1">
      <c r="A76" s="111"/>
      <c r="B76" s="111"/>
      <c r="C76" s="111"/>
      <c r="D76" s="111"/>
      <c r="E76" s="112"/>
      <c r="F76" s="42"/>
    </row>
    <row r="77" spans="1:6" ht="15" customHeight="1">
      <c r="A77" s="111"/>
      <c r="B77" s="111"/>
      <c r="C77" s="111"/>
      <c r="D77" s="111"/>
      <c r="E77" s="112"/>
      <c r="F77" s="42"/>
    </row>
    <row r="78" spans="1:6" ht="15" customHeight="1">
      <c r="A78" s="111"/>
      <c r="B78" s="111"/>
      <c r="C78" s="111"/>
      <c r="D78" s="111"/>
      <c r="E78" s="112"/>
      <c r="F78" s="42"/>
    </row>
    <row r="79" spans="1:6" ht="15" customHeight="1">
      <c r="A79" s="111"/>
      <c r="B79" s="111"/>
      <c r="C79" s="111"/>
      <c r="D79" s="111"/>
      <c r="E79" s="112"/>
      <c r="F79" s="42"/>
    </row>
    <row r="80" spans="1:6" ht="15" customHeight="1">
      <c r="A80" s="111"/>
      <c r="B80" s="111"/>
      <c r="C80" s="111"/>
      <c r="D80" s="111"/>
      <c r="E80" s="112"/>
      <c r="F80" s="42"/>
    </row>
    <row r="81" spans="1:6" ht="15" customHeight="1">
      <c r="A81" s="111"/>
      <c r="B81" s="111"/>
      <c r="C81" s="111"/>
      <c r="D81" s="111"/>
      <c r="E81" s="112"/>
      <c r="F81" s="42"/>
    </row>
    <row r="82" spans="1:6" ht="15" customHeight="1">
      <c r="A82" s="111"/>
      <c r="B82" s="111"/>
      <c r="C82" s="111"/>
      <c r="D82" s="111"/>
      <c r="E82" s="112"/>
      <c r="F82" s="42"/>
    </row>
    <row r="83" spans="1:6" ht="15" customHeight="1">
      <c r="A83" s="111"/>
      <c r="B83" s="111"/>
      <c r="C83" s="111"/>
      <c r="D83" s="111"/>
      <c r="E83" s="112"/>
      <c r="F83" s="42"/>
    </row>
    <row r="84" spans="1:6" ht="15" customHeight="1">
      <c r="A84" s="111"/>
      <c r="B84" s="111"/>
      <c r="C84" s="111"/>
      <c r="D84" s="111"/>
      <c r="E84" s="112"/>
      <c r="F84" s="42"/>
    </row>
    <row r="85" spans="1:6" ht="15" customHeight="1">
      <c r="A85" s="111"/>
      <c r="B85" s="111"/>
      <c r="C85" s="111"/>
      <c r="D85" s="111"/>
      <c r="E85" s="112"/>
      <c r="F85" s="42"/>
    </row>
    <row r="86" spans="1:6" ht="15" customHeight="1">
      <c r="A86" s="111"/>
      <c r="B86" s="111"/>
      <c r="C86" s="111"/>
      <c r="D86" s="111"/>
      <c r="E86" s="112"/>
      <c r="F86" s="42"/>
    </row>
    <row r="87" spans="1:6" ht="15" customHeight="1">
      <c r="A87" s="111"/>
      <c r="B87" s="111"/>
      <c r="C87" s="111"/>
      <c r="D87" s="111"/>
      <c r="E87" s="112"/>
      <c r="F87" s="42"/>
    </row>
    <row r="88" spans="1:6" ht="15" customHeight="1">
      <c r="A88" s="111"/>
      <c r="B88" s="111"/>
      <c r="C88" s="111"/>
      <c r="D88" s="111"/>
      <c r="E88" s="112"/>
      <c r="F88" s="42"/>
    </row>
    <row r="89" spans="1:6" ht="15" customHeight="1">
      <c r="A89" s="111"/>
      <c r="B89" s="111"/>
      <c r="C89" s="111"/>
      <c r="D89" s="111"/>
      <c r="E89" s="112"/>
      <c r="F89" s="42"/>
    </row>
    <row r="90" spans="1:6" ht="15" customHeight="1">
      <c r="A90" s="111"/>
      <c r="B90" s="111"/>
      <c r="C90" s="111"/>
      <c r="D90" s="111"/>
      <c r="E90" s="112"/>
      <c r="F90" s="42"/>
    </row>
    <row r="91" spans="1:6" ht="15" customHeight="1">
      <c r="A91" s="111"/>
      <c r="B91" s="111"/>
      <c r="C91" s="111"/>
      <c r="D91" s="111"/>
      <c r="E91" s="112"/>
      <c r="F91" s="42"/>
    </row>
    <row r="92" spans="1:6" ht="15" customHeight="1">
      <c r="A92" s="111"/>
      <c r="B92" s="111"/>
      <c r="C92" s="111"/>
      <c r="D92" s="111"/>
      <c r="E92" s="112"/>
      <c r="F92" s="42"/>
    </row>
    <row r="93" spans="1:6" ht="15" customHeight="1">
      <c r="A93" s="111"/>
      <c r="B93" s="111"/>
      <c r="C93" s="111"/>
      <c r="D93" s="111"/>
      <c r="E93" s="112"/>
      <c r="F93" s="42"/>
    </row>
    <row r="94" spans="1:6" ht="15" customHeight="1">
      <c r="A94" s="111"/>
      <c r="B94" s="111"/>
      <c r="C94" s="111"/>
      <c r="D94" s="111"/>
      <c r="E94" s="112"/>
      <c r="F94" s="42"/>
    </row>
    <row r="95" spans="1:6" ht="15" customHeight="1">
      <c r="A95" s="111"/>
      <c r="B95" s="111"/>
      <c r="C95" s="111"/>
      <c r="D95" s="111"/>
      <c r="E95" s="112"/>
      <c r="F95" s="42"/>
    </row>
    <row r="96" spans="1:6" ht="15" customHeight="1">
      <c r="A96" s="111"/>
      <c r="B96" s="111"/>
      <c r="C96" s="111"/>
      <c r="D96" s="111"/>
      <c r="E96" s="112"/>
      <c r="F96" s="42"/>
    </row>
    <row r="97" spans="1:6" ht="15" customHeight="1">
      <c r="A97" s="111"/>
      <c r="B97" s="111"/>
      <c r="C97" s="111"/>
      <c r="D97" s="111"/>
      <c r="E97" s="112"/>
      <c r="F97" s="42"/>
    </row>
    <row r="98" spans="1:6" ht="15" customHeight="1">
      <c r="A98" s="111"/>
      <c r="B98" s="111"/>
      <c r="C98" s="111"/>
      <c r="D98" s="111"/>
      <c r="E98" s="112"/>
      <c r="F98" s="42"/>
    </row>
    <row r="99" spans="1:6" ht="15" customHeight="1">
      <c r="A99" s="111"/>
      <c r="B99" s="111"/>
      <c r="C99" s="111"/>
      <c r="D99" s="111"/>
      <c r="E99" s="112"/>
      <c r="F99" s="42"/>
    </row>
    <row r="100" spans="1:6" ht="15" customHeight="1">
      <c r="A100" s="111"/>
      <c r="B100" s="111"/>
      <c r="C100" s="111"/>
      <c r="D100" s="111"/>
      <c r="E100" s="112"/>
      <c r="F100" s="42"/>
    </row>
    <row r="101" spans="1:6" ht="15" customHeight="1">
      <c r="A101" s="111"/>
      <c r="B101" s="111"/>
      <c r="C101" s="111"/>
      <c r="D101" s="111"/>
      <c r="E101" s="112"/>
      <c r="F101" s="42"/>
    </row>
    <row r="102" spans="1:6" ht="15" customHeight="1">
      <c r="A102" s="111"/>
      <c r="B102" s="111"/>
      <c r="C102" s="111"/>
      <c r="D102" s="111"/>
      <c r="E102" s="112"/>
      <c r="F102" s="42"/>
    </row>
    <row r="103" spans="1:6" ht="15" customHeight="1">
      <c r="A103" s="111"/>
      <c r="B103" s="111"/>
      <c r="C103" s="111"/>
      <c r="D103" s="111"/>
      <c r="E103" s="112"/>
      <c r="F103" s="42"/>
    </row>
    <row r="104" spans="1:6" ht="15" customHeight="1">
      <c r="A104" s="111"/>
      <c r="B104" s="111"/>
      <c r="C104" s="111"/>
      <c r="D104" s="111"/>
      <c r="E104" s="112"/>
      <c r="F104" s="42"/>
    </row>
    <row r="105" spans="1:6" ht="15" customHeight="1">
      <c r="A105" s="111"/>
      <c r="B105" s="111"/>
      <c r="C105" s="111"/>
      <c r="D105" s="111"/>
      <c r="E105" s="112"/>
      <c r="F105" s="42"/>
    </row>
    <row r="106" spans="1:6" ht="15" customHeight="1">
      <c r="A106" s="111"/>
      <c r="B106" s="111"/>
      <c r="C106" s="111"/>
      <c r="D106" s="111"/>
      <c r="E106" s="112"/>
      <c r="F106" s="42"/>
    </row>
    <row r="107" spans="1:6" ht="15" customHeight="1">
      <c r="A107" s="111"/>
      <c r="B107" s="111"/>
      <c r="C107" s="111"/>
      <c r="D107" s="111"/>
      <c r="E107" s="112"/>
      <c r="F107" s="42"/>
    </row>
    <row r="108" spans="1:6" ht="15" customHeight="1">
      <c r="A108" s="111"/>
      <c r="B108" s="111"/>
      <c r="C108" s="111"/>
      <c r="D108" s="111"/>
      <c r="E108" s="112"/>
      <c r="F108" s="42"/>
    </row>
    <row r="109" spans="1:6" ht="15" customHeight="1">
      <c r="A109" s="111"/>
      <c r="B109" s="111"/>
      <c r="C109" s="111"/>
      <c r="D109" s="111"/>
      <c r="E109" s="112"/>
      <c r="F109" s="42"/>
    </row>
    <row r="110" spans="1:6" ht="15" customHeight="1">
      <c r="A110" s="111"/>
      <c r="B110" s="111"/>
      <c r="C110" s="111"/>
      <c r="D110" s="111"/>
      <c r="E110" s="112"/>
      <c r="F110" s="42"/>
    </row>
    <row r="111" spans="1:6" ht="15" customHeight="1">
      <c r="A111" s="111"/>
      <c r="B111" s="111"/>
      <c r="C111" s="111"/>
      <c r="D111" s="111"/>
      <c r="E111" s="112"/>
      <c r="F111" s="42"/>
    </row>
    <row r="112" spans="1:6" ht="15" customHeight="1">
      <c r="A112" s="111"/>
      <c r="B112" s="111"/>
      <c r="C112" s="111"/>
      <c r="D112" s="111"/>
      <c r="E112" s="112"/>
      <c r="F112" s="42"/>
    </row>
    <row r="113" spans="1:6" ht="15" customHeight="1">
      <c r="A113" s="111"/>
      <c r="B113" s="111"/>
      <c r="C113" s="111"/>
      <c r="D113" s="111"/>
      <c r="E113" s="112"/>
      <c r="F113" s="42"/>
    </row>
    <row r="114" spans="1:6" ht="15" customHeight="1">
      <c r="A114" s="111"/>
      <c r="B114" s="111"/>
      <c r="C114" s="111"/>
      <c r="D114" s="111"/>
      <c r="E114" s="112"/>
      <c r="F114" s="42"/>
    </row>
    <row r="115" spans="1:6" ht="15" customHeight="1">
      <c r="A115" s="111"/>
      <c r="B115" s="111"/>
      <c r="C115" s="111"/>
      <c r="D115" s="111"/>
      <c r="E115" s="112"/>
      <c r="F115" s="42"/>
    </row>
    <row r="116" spans="1:6" ht="15" customHeight="1">
      <c r="A116" s="111"/>
      <c r="B116" s="111"/>
      <c r="C116" s="111"/>
      <c r="D116" s="111"/>
      <c r="E116" s="112"/>
      <c r="F116" s="42"/>
    </row>
    <row r="117" spans="1:6" ht="15" customHeight="1">
      <c r="A117" s="111"/>
      <c r="B117" s="111"/>
      <c r="C117" s="111"/>
      <c r="D117" s="111"/>
      <c r="E117" s="112"/>
      <c r="F117" s="42"/>
    </row>
    <row r="118" spans="1:6" ht="15" customHeight="1">
      <c r="A118" s="111"/>
      <c r="B118" s="111"/>
      <c r="C118" s="111"/>
      <c r="D118" s="111"/>
      <c r="E118" s="112"/>
      <c r="F118" s="42"/>
    </row>
    <row r="119" spans="1:6" ht="15" customHeight="1">
      <c r="A119" s="111"/>
      <c r="B119" s="111"/>
      <c r="C119" s="111"/>
      <c r="D119" s="111"/>
      <c r="E119" s="112"/>
      <c r="F119" s="42"/>
    </row>
    <row r="120" spans="1:6" ht="15" customHeight="1">
      <c r="A120" s="111"/>
      <c r="B120" s="111"/>
      <c r="C120" s="111"/>
      <c r="D120" s="111"/>
      <c r="E120" s="112"/>
      <c r="F120" s="42"/>
    </row>
    <row r="121" spans="1:6" ht="15" customHeight="1">
      <c r="A121" s="111"/>
      <c r="B121" s="111"/>
      <c r="C121" s="111"/>
      <c r="D121" s="111"/>
      <c r="E121" s="112"/>
      <c r="F121" s="42"/>
    </row>
    <row r="122" spans="1:6" ht="15" customHeight="1">
      <c r="A122" s="111"/>
      <c r="B122" s="111"/>
      <c r="C122" s="111"/>
      <c r="D122" s="111"/>
      <c r="E122" s="112"/>
      <c r="F122" s="42"/>
    </row>
    <row r="123" spans="1:6" ht="15" customHeight="1">
      <c r="A123" s="111"/>
      <c r="B123" s="111"/>
      <c r="C123" s="111"/>
      <c r="D123" s="111"/>
      <c r="E123" s="112"/>
      <c r="F123" s="42"/>
    </row>
    <row r="124" spans="1:6" ht="15" customHeight="1">
      <c r="A124" s="111"/>
      <c r="B124" s="111"/>
      <c r="C124" s="111"/>
      <c r="D124" s="111"/>
      <c r="E124" s="112"/>
      <c r="F124" s="42"/>
    </row>
    <row r="125" spans="1:6" ht="15" customHeight="1">
      <c r="A125" s="111"/>
      <c r="B125" s="111"/>
      <c r="C125" s="111"/>
      <c r="D125" s="111"/>
      <c r="E125" s="112"/>
      <c r="F125" s="42"/>
    </row>
    <row r="126" spans="1:6" ht="15" customHeight="1">
      <c r="A126" s="111"/>
      <c r="B126" s="111"/>
      <c r="C126" s="111"/>
      <c r="D126" s="111"/>
      <c r="E126" s="112"/>
      <c r="F126" s="42"/>
    </row>
    <row r="127" spans="1:6" ht="15" customHeight="1">
      <c r="A127" s="111"/>
      <c r="B127" s="111"/>
      <c r="C127" s="111"/>
      <c r="D127" s="111"/>
      <c r="E127" s="112"/>
      <c r="F127" s="42"/>
    </row>
    <row r="128" spans="1:6" ht="15" customHeight="1">
      <c r="A128" s="111"/>
      <c r="B128" s="111"/>
      <c r="C128" s="111"/>
      <c r="D128" s="111"/>
      <c r="E128" s="112"/>
      <c r="F128" s="42"/>
    </row>
    <row r="129" spans="1:6" ht="15" customHeight="1">
      <c r="A129" s="111"/>
      <c r="B129" s="111"/>
      <c r="C129" s="111"/>
      <c r="D129" s="111"/>
      <c r="E129" s="112"/>
      <c r="F129" s="42"/>
    </row>
    <row r="130" spans="1:6" ht="15" customHeight="1">
      <c r="A130" s="111"/>
      <c r="B130" s="111"/>
      <c r="C130" s="111"/>
      <c r="D130" s="111"/>
      <c r="E130" s="112"/>
      <c r="F130" s="42"/>
    </row>
    <row r="131" spans="1:6" ht="15" customHeight="1">
      <c r="A131" s="111"/>
      <c r="B131" s="111"/>
      <c r="C131" s="111"/>
      <c r="D131" s="111"/>
      <c r="E131" s="112"/>
      <c r="F131" s="42"/>
    </row>
    <row r="132" spans="1:6" ht="15" customHeight="1">
      <c r="A132" s="111"/>
      <c r="B132" s="111"/>
      <c r="C132" s="111"/>
      <c r="D132" s="111"/>
      <c r="E132" s="112"/>
      <c r="F132" s="42"/>
    </row>
    <row r="133" spans="1:6" ht="15" customHeight="1">
      <c r="A133" s="111"/>
      <c r="B133" s="111"/>
      <c r="C133" s="111"/>
      <c r="D133" s="111"/>
      <c r="E133" s="112"/>
      <c r="F133" s="42"/>
    </row>
    <row r="134" spans="1:6" ht="15" customHeight="1">
      <c r="A134" s="111"/>
      <c r="B134" s="111"/>
      <c r="C134" s="111"/>
      <c r="D134" s="111"/>
      <c r="E134" s="112"/>
      <c r="F134" s="42"/>
    </row>
    <row r="135" spans="1:6" ht="15" customHeight="1">
      <c r="A135" s="111"/>
      <c r="B135" s="111"/>
      <c r="C135" s="111"/>
      <c r="D135" s="111"/>
      <c r="E135" s="112"/>
      <c r="F135" s="42"/>
    </row>
    <row r="136" spans="1:6" ht="15" customHeight="1">
      <c r="A136" s="111"/>
      <c r="B136" s="111"/>
      <c r="C136" s="111"/>
      <c r="D136" s="111"/>
      <c r="E136" s="112"/>
      <c r="F136" s="42"/>
    </row>
    <row r="137" spans="1:6" ht="15" customHeight="1">
      <c r="A137" s="111"/>
      <c r="B137" s="111"/>
      <c r="C137" s="111"/>
      <c r="D137" s="111"/>
      <c r="E137" s="112"/>
      <c r="F137" s="42"/>
    </row>
    <row r="138" spans="1:6" ht="15" customHeight="1">
      <c r="A138" s="111"/>
      <c r="B138" s="111"/>
      <c r="C138" s="111"/>
      <c r="D138" s="111"/>
      <c r="E138" s="112"/>
      <c r="F138" s="42"/>
    </row>
    <row r="139" spans="1:6" ht="15" customHeight="1">
      <c r="A139" s="111"/>
      <c r="B139" s="111"/>
      <c r="C139" s="111"/>
      <c r="D139" s="111"/>
      <c r="E139" s="112"/>
      <c r="F139" s="42"/>
    </row>
    <row r="140" spans="1:6" ht="15" customHeight="1">
      <c r="A140" s="111"/>
      <c r="B140" s="111"/>
      <c r="C140" s="111"/>
      <c r="D140" s="111"/>
      <c r="E140" s="112"/>
      <c r="F140" s="42"/>
    </row>
    <row r="141" spans="1:6" ht="15" customHeight="1">
      <c r="A141" s="111"/>
      <c r="B141" s="111"/>
      <c r="C141" s="111"/>
      <c r="D141" s="111"/>
      <c r="E141" s="112"/>
      <c r="F141" s="42"/>
    </row>
    <row r="142" spans="1:6" ht="15" customHeight="1">
      <c r="A142" s="111"/>
      <c r="B142" s="111"/>
      <c r="C142" s="111"/>
      <c r="D142" s="111"/>
      <c r="E142" s="112"/>
      <c r="F142" s="42"/>
    </row>
    <row r="143" spans="1:6" ht="15" customHeight="1">
      <c r="A143" s="111"/>
      <c r="B143" s="111"/>
      <c r="C143" s="111"/>
      <c r="D143" s="111"/>
      <c r="E143" s="112"/>
      <c r="F143" s="42"/>
    </row>
    <row r="144" spans="1:6" ht="15" customHeight="1">
      <c r="A144" s="111"/>
      <c r="B144" s="111"/>
      <c r="C144" s="111"/>
      <c r="D144" s="111"/>
      <c r="E144" s="112"/>
      <c r="F144" s="42"/>
    </row>
    <row r="145" spans="1:6" ht="15" customHeight="1">
      <c r="A145" s="111"/>
      <c r="B145" s="111"/>
      <c r="C145" s="111"/>
      <c r="D145" s="111"/>
      <c r="E145" s="112"/>
      <c r="F145" s="42"/>
    </row>
    <row r="146" spans="1:6" ht="15" customHeight="1">
      <c r="A146" s="111"/>
      <c r="B146" s="111"/>
      <c r="C146" s="111"/>
      <c r="D146" s="111"/>
      <c r="E146" s="112"/>
      <c r="F146" s="42"/>
    </row>
    <row r="147" spans="1:6" ht="15" customHeight="1">
      <c r="A147" s="111"/>
      <c r="B147" s="111"/>
      <c r="C147" s="111"/>
      <c r="D147" s="111"/>
      <c r="E147" s="112"/>
      <c r="F147" s="42"/>
    </row>
    <row r="148" spans="1:6" ht="15" customHeight="1">
      <c r="A148" s="111"/>
      <c r="B148" s="111"/>
      <c r="C148" s="111"/>
      <c r="D148" s="111"/>
      <c r="E148" s="112"/>
      <c r="F148" s="42"/>
    </row>
    <row r="149" spans="1:6" ht="15" customHeight="1">
      <c r="A149" s="111"/>
      <c r="B149" s="111"/>
      <c r="C149" s="111"/>
      <c r="D149" s="111"/>
      <c r="E149" s="112"/>
      <c r="F149" s="42"/>
    </row>
    <row r="150" spans="1:6" ht="15" customHeight="1">
      <c r="A150" s="111"/>
      <c r="B150" s="111"/>
      <c r="C150" s="111"/>
      <c r="D150" s="111"/>
      <c r="E150" s="112"/>
      <c r="F150" s="42"/>
    </row>
    <row r="151" spans="1:6" ht="15" customHeight="1">
      <c r="A151" s="111"/>
      <c r="B151" s="111"/>
      <c r="C151" s="111"/>
      <c r="D151" s="111"/>
      <c r="E151" s="112"/>
      <c r="F151" s="42"/>
    </row>
    <row r="152" spans="1:6" ht="15" customHeight="1">
      <c r="A152" s="111"/>
      <c r="B152" s="111"/>
      <c r="C152" s="111"/>
      <c r="D152" s="111"/>
      <c r="E152" s="112"/>
      <c r="F152" s="42"/>
    </row>
    <row r="153" spans="1:6" ht="15" customHeight="1">
      <c r="A153" s="111"/>
      <c r="B153" s="111"/>
      <c r="C153" s="111"/>
      <c r="D153" s="111"/>
      <c r="E153" s="112"/>
      <c r="F153" s="42"/>
    </row>
    <row r="154" spans="1:6" ht="15" customHeight="1">
      <c r="A154" s="111"/>
      <c r="B154" s="111"/>
      <c r="C154" s="111"/>
      <c r="D154" s="111"/>
      <c r="E154" s="112"/>
      <c r="F154" s="42"/>
    </row>
    <row r="155" spans="1:6" ht="15" customHeight="1">
      <c r="A155" s="111"/>
      <c r="B155" s="111"/>
      <c r="C155" s="111"/>
      <c r="D155" s="111"/>
      <c r="E155" s="112"/>
      <c r="F155" s="42"/>
    </row>
    <row r="156" spans="1:6" ht="15" customHeight="1">
      <c r="A156" s="111"/>
      <c r="B156" s="111"/>
      <c r="C156" s="111"/>
      <c r="D156" s="111"/>
      <c r="E156" s="112"/>
      <c r="F156" s="42"/>
    </row>
    <row r="157" spans="1:6" ht="15" customHeight="1">
      <c r="A157" s="111"/>
      <c r="B157" s="111"/>
      <c r="C157" s="111"/>
      <c r="D157" s="111"/>
      <c r="E157" s="112"/>
      <c r="F157" s="42"/>
    </row>
    <row r="158" spans="1:6" ht="15" customHeight="1">
      <c r="A158" s="111"/>
      <c r="B158" s="111"/>
      <c r="C158" s="111"/>
      <c r="D158" s="111"/>
      <c r="E158" s="112"/>
      <c r="F158" s="42"/>
    </row>
    <row r="159" spans="1:6" ht="15" customHeight="1">
      <c r="A159" s="111"/>
      <c r="B159" s="111"/>
      <c r="C159" s="111"/>
      <c r="D159" s="111"/>
      <c r="E159" s="112"/>
      <c r="F159" s="42"/>
    </row>
    <row r="160" spans="1:6" ht="15" customHeight="1">
      <c r="A160" s="111"/>
      <c r="B160" s="111"/>
      <c r="C160" s="111"/>
      <c r="D160" s="111"/>
      <c r="E160" s="112"/>
      <c r="F160" s="42"/>
    </row>
    <row r="161" spans="1:6" ht="15" customHeight="1">
      <c r="A161" s="111"/>
      <c r="B161" s="111"/>
      <c r="C161" s="111"/>
      <c r="D161" s="111"/>
      <c r="E161" s="112"/>
      <c r="F161" s="42"/>
    </row>
    <row r="162" spans="1:6" ht="15" customHeight="1">
      <c r="A162" s="111"/>
      <c r="B162" s="111"/>
      <c r="C162" s="111"/>
      <c r="D162" s="111"/>
      <c r="E162" s="112"/>
      <c r="F162" s="42"/>
    </row>
    <row r="163" spans="1:6" ht="15" customHeight="1">
      <c r="A163" s="111"/>
      <c r="B163" s="111"/>
      <c r="C163" s="111"/>
      <c r="D163" s="111"/>
      <c r="E163" s="112"/>
      <c r="F163" s="42"/>
    </row>
    <row r="164" spans="1:6" ht="15" customHeight="1">
      <c r="A164" s="111"/>
      <c r="B164" s="111"/>
      <c r="C164" s="111"/>
      <c r="D164" s="111"/>
      <c r="E164" s="112"/>
      <c r="F164" s="42"/>
    </row>
    <row r="165" spans="1:6" ht="15" customHeight="1">
      <c r="A165" s="111"/>
      <c r="B165" s="111"/>
      <c r="C165" s="111"/>
      <c r="D165" s="111"/>
      <c r="E165" s="112"/>
      <c r="F165" s="42"/>
    </row>
    <row r="166" spans="1:6" ht="15" customHeight="1">
      <c r="A166" s="111"/>
      <c r="B166" s="111"/>
      <c r="C166" s="111"/>
      <c r="D166" s="111"/>
      <c r="E166" s="112"/>
      <c r="F166" s="42"/>
    </row>
    <row r="167" spans="1:6" ht="15" customHeight="1">
      <c r="A167" s="111"/>
      <c r="B167" s="111"/>
      <c r="C167" s="111"/>
      <c r="D167" s="111"/>
      <c r="E167" s="112"/>
      <c r="F167" s="42"/>
    </row>
    <row r="168" spans="1:6" ht="15" customHeight="1">
      <c r="A168" s="111"/>
      <c r="B168" s="111"/>
      <c r="C168" s="111"/>
      <c r="D168" s="111"/>
      <c r="E168" s="112"/>
      <c r="F168" s="42"/>
    </row>
    <row r="169" spans="1:6" ht="15" customHeight="1">
      <c r="A169" s="111"/>
      <c r="B169" s="111"/>
      <c r="C169" s="111"/>
      <c r="D169" s="111"/>
      <c r="E169" s="112"/>
      <c r="F169" s="42"/>
    </row>
    <row r="170" spans="1:6" ht="15" customHeight="1">
      <c r="A170" s="111"/>
      <c r="B170" s="111"/>
      <c r="C170" s="111"/>
      <c r="D170" s="111"/>
      <c r="E170" s="112"/>
      <c r="F170" s="42"/>
    </row>
    <row r="171" spans="1:6" ht="15" customHeight="1">
      <c r="A171" s="111"/>
      <c r="B171" s="111"/>
      <c r="C171" s="111"/>
      <c r="D171" s="111"/>
      <c r="E171" s="112"/>
      <c r="F171" s="42"/>
    </row>
    <row r="172" spans="1:6" ht="15" customHeight="1">
      <c r="A172" s="111"/>
      <c r="B172" s="111"/>
      <c r="C172" s="111"/>
      <c r="D172" s="111"/>
      <c r="E172" s="112"/>
      <c r="F172" s="42"/>
    </row>
    <row r="173" spans="1:6" ht="15" customHeight="1">
      <c r="A173" s="111"/>
      <c r="B173" s="111"/>
      <c r="C173" s="111"/>
      <c r="D173" s="111"/>
      <c r="E173" s="112"/>
      <c r="F173" s="42"/>
    </row>
    <row r="174" spans="1:6" ht="15" customHeight="1">
      <c r="A174" s="111"/>
      <c r="B174" s="111"/>
      <c r="C174" s="111"/>
      <c r="D174" s="111"/>
      <c r="E174" s="112"/>
      <c r="F174" s="42"/>
    </row>
    <row r="175" spans="1:6" ht="15" customHeight="1">
      <c r="A175" s="111"/>
      <c r="B175" s="111"/>
      <c r="C175" s="111"/>
      <c r="D175" s="111"/>
      <c r="E175" s="112"/>
      <c r="F175" s="42"/>
    </row>
    <row r="176" spans="1:6" ht="15" customHeight="1">
      <c r="A176" s="111"/>
      <c r="B176" s="111"/>
      <c r="C176" s="111"/>
      <c r="D176" s="111"/>
      <c r="E176" s="112"/>
      <c r="F176" s="42"/>
    </row>
    <row r="177" spans="1:6" ht="15" customHeight="1">
      <c r="A177" s="111"/>
      <c r="B177" s="111"/>
      <c r="C177" s="111"/>
      <c r="D177" s="111"/>
      <c r="E177" s="112"/>
      <c r="F177" s="42"/>
    </row>
    <row r="178" spans="1:6" ht="15" customHeight="1">
      <c r="A178" s="111"/>
      <c r="B178" s="111"/>
      <c r="C178" s="111"/>
      <c r="D178" s="111"/>
      <c r="E178" s="112"/>
      <c r="F178" s="42"/>
    </row>
    <row r="179" spans="1:6" ht="15" customHeight="1">
      <c r="A179" s="111"/>
      <c r="B179" s="111"/>
      <c r="C179" s="111"/>
      <c r="D179" s="111"/>
      <c r="E179" s="112"/>
      <c r="F179" s="42"/>
    </row>
    <row r="180" spans="1:6" ht="15" customHeight="1">
      <c r="A180" s="111"/>
      <c r="B180" s="111"/>
      <c r="C180" s="111"/>
      <c r="D180" s="111"/>
      <c r="E180" s="112"/>
      <c r="F180" s="42"/>
    </row>
    <row r="181" spans="1:6" ht="15" customHeight="1">
      <c r="A181" s="111"/>
      <c r="B181" s="111"/>
      <c r="C181" s="111"/>
      <c r="D181" s="111"/>
      <c r="E181" s="112"/>
      <c r="F181" s="42"/>
    </row>
    <row r="182" spans="1:6" ht="15" customHeight="1">
      <c r="A182" s="111"/>
      <c r="B182" s="111"/>
      <c r="C182" s="111"/>
      <c r="D182" s="111"/>
      <c r="E182" s="112"/>
      <c r="F182" s="42"/>
    </row>
    <row r="183" spans="1:6" ht="15" customHeight="1">
      <c r="A183" s="111"/>
      <c r="B183" s="111"/>
      <c r="C183" s="111"/>
      <c r="D183" s="111"/>
      <c r="E183" s="112"/>
      <c r="F183" s="42"/>
    </row>
    <row r="184" spans="1:6" ht="15" customHeight="1">
      <c r="A184" s="111"/>
      <c r="B184" s="111"/>
      <c r="C184" s="111"/>
      <c r="D184" s="111"/>
      <c r="E184" s="112"/>
      <c r="F184" s="42"/>
    </row>
    <row r="185" spans="1:6" ht="15" customHeight="1">
      <c r="A185" s="111"/>
      <c r="B185" s="111"/>
      <c r="C185" s="111"/>
      <c r="D185" s="111"/>
      <c r="E185" s="112"/>
      <c r="F185" s="42"/>
    </row>
    <row r="186" spans="1:6" ht="15" customHeight="1">
      <c r="A186" s="111"/>
      <c r="B186" s="111"/>
      <c r="C186" s="111"/>
      <c r="D186" s="111"/>
      <c r="E186" s="112"/>
      <c r="F186" s="42"/>
    </row>
    <row r="187" spans="1:6" ht="15" customHeight="1">
      <c r="A187" s="111"/>
      <c r="B187" s="111"/>
      <c r="C187" s="111"/>
      <c r="D187" s="111"/>
      <c r="E187" s="112"/>
      <c r="F187" s="42"/>
    </row>
    <row r="188" spans="1:6" ht="15" customHeight="1">
      <c r="A188" s="111"/>
      <c r="B188" s="111"/>
      <c r="C188" s="111"/>
      <c r="D188" s="111"/>
      <c r="E188" s="112"/>
      <c r="F188" s="42"/>
    </row>
    <row r="189" spans="1:6" ht="15" customHeight="1">
      <c r="A189" s="111"/>
      <c r="B189" s="111"/>
      <c r="C189" s="111"/>
      <c r="D189" s="111"/>
      <c r="E189" s="112"/>
      <c r="F189" s="42"/>
    </row>
    <row r="190" spans="1:6" ht="15" customHeight="1">
      <c r="A190" s="111"/>
      <c r="B190" s="111"/>
      <c r="C190" s="111"/>
      <c r="D190" s="111"/>
      <c r="E190" s="112"/>
      <c r="F190" s="42"/>
    </row>
    <row r="191" spans="1:6" ht="15" customHeight="1">
      <c r="A191" s="111"/>
      <c r="B191" s="111"/>
      <c r="C191" s="111"/>
      <c r="D191" s="111"/>
      <c r="E191" s="112"/>
      <c r="F191" s="42"/>
    </row>
    <row r="192" spans="1:6" ht="15" customHeight="1">
      <c r="A192" s="111"/>
      <c r="B192" s="111"/>
      <c r="C192" s="111"/>
      <c r="D192" s="111"/>
      <c r="E192" s="112"/>
      <c r="F192" s="42"/>
    </row>
    <row r="193" spans="1:6" ht="15" customHeight="1">
      <c r="A193" s="111"/>
      <c r="B193" s="111"/>
      <c r="C193" s="111"/>
      <c r="D193" s="111"/>
      <c r="E193" s="112"/>
      <c r="F193" s="42"/>
    </row>
    <row r="194" spans="1:6" ht="15" customHeight="1">
      <c r="A194" s="111"/>
      <c r="B194" s="111"/>
      <c r="C194" s="111"/>
      <c r="D194" s="111"/>
      <c r="E194" s="112"/>
      <c r="F194" s="42"/>
    </row>
    <row r="195" spans="1:6" ht="15" customHeight="1">
      <c r="A195" s="111"/>
      <c r="B195" s="111"/>
      <c r="C195" s="111"/>
      <c r="D195" s="111"/>
      <c r="E195" s="112"/>
      <c r="F195" s="42"/>
    </row>
    <row r="196" spans="1:6" ht="15" customHeight="1">
      <c r="A196" s="111"/>
      <c r="B196" s="111"/>
      <c r="C196" s="111"/>
      <c r="D196" s="111"/>
      <c r="E196" s="112"/>
      <c r="F196" s="42"/>
    </row>
    <row r="197" spans="1:6" ht="15" customHeight="1">
      <c r="A197" s="111"/>
      <c r="B197" s="111"/>
      <c r="C197" s="111"/>
      <c r="D197" s="111"/>
      <c r="E197" s="112"/>
      <c r="F197" s="42"/>
    </row>
    <row r="198" spans="1:6" ht="15" customHeight="1">
      <c r="A198" s="111"/>
      <c r="B198" s="111"/>
      <c r="C198" s="111"/>
      <c r="D198" s="111"/>
      <c r="E198" s="112"/>
      <c r="F198" s="42"/>
    </row>
    <row r="199" spans="1:6" ht="15" customHeight="1">
      <c r="A199" s="111"/>
      <c r="B199" s="111"/>
      <c r="C199" s="111"/>
      <c r="D199" s="111"/>
      <c r="E199" s="112"/>
      <c r="F199" s="42"/>
    </row>
    <row r="200" spans="1:6" ht="15" customHeight="1">
      <c r="A200" s="42"/>
      <c r="B200" s="42"/>
      <c r="C200" s="42"/>
      <c r="D200" s="42"/>
      <c r="E200" s="113"/>
      <c r="F200" s="42"/>
    </row>
    <row r="201" spans="1:6" ht="15" customHeight="1">
      <c r="A201" s="42"/>
      <c r="B201" s="42"/>
      <c r="C201" s="42"/>
      <c r="D201" s="42"/>
      <c r="E201" s="113"/>
      <c r="F201" s="42"/>
    </row>
    <row r="202" spans="1:6" ht="15" customHeight="1">
      <c r="A202" s="42"/>
      <c r="B202" s="42"/>
      <c r="C202" s="42"/>
      <c r="D202" s="42"/>
      <c r="E202" s="113"/>
      <c r="F202" s="42"/>
    </row>
    <row r="203" spans="1:6" ht="15" customHeight="1">
      <c r="A203" s="42"/>
      <c r="B203" s="42"/>
      <c r="C203" s="42"/>
      <c r="D203" s="42"/>
      <c r="E203" s="113"/>
      <c r="F203" s="42"/>
    </row>
    <row r="204" spans="1:6" ht="15" customHeight="1">
      <c r="A204" s="42"/>
      <c r="B204" s="42"/>
      <c r="C204" s="42"/>
      <c r="D204" s="42"/>
      <c r="E204" s="113"/>
      <c r="F204" s="42"/>
    </row>
    <row r="205" spans="1:6" ht="15" customHeight="1">
      <c r="A205" s="42"/>
      <c r="B205" s="42"/>
      <c r="C205" s="42"/>
      <c r="D205" s="42"/>
      <c r="E205" s="113"/>
      <c r="F205" s="42"/>
    </row>
    <row r="206" spans="1:6" ht="15" customHeight="1">
      <c r="A206" s="42"/>
      <c r="B206" s="42"/>
      <c r="C206" s="42"/>
      <c r="D206" s="42"/>
      <c r="E206" s="113"/>
      <c r="F206" s="42"/>
    </row>
    <row r="207" spans="1:6" ht="15" customHeight="1">
      <c r="A207" s="42"/>
      <c r="B207" s="42"/>
      <c r="C207" s="42"/>
      <c r="D207" s="42"/>
      <c r="E207" s="113"/>
      <c r="F207" s="42"/>
    </row>
    <row r="208" spans="1:6" ht="15" customHeight="1">
      <c r="A208" s="42"/>
      <c r="B208" s="42"/>
      <c r="C208" s="42"/>
      <c r="D208" s="42"/>
      <c r="E208" s="113"/>
      <c r="F208" s="42"/>
    </row>
    <row r="209" spans="1:6" ht="15" customHeight="1">
      <c r="A209" s="42"/>
      <c r="B209" s="42"/>
      <c r="C209" s="42"/>
      <c r="D209" s="42"/>
      <c r="E209" s="113"/>
      <c r="F209" s="42"/>
    </row>
    <row r="210" spans="1:6" ht="15" customHeight="1">
      <c r="A210" s="42"/>
      <c r="B210" s="42"/>
      <c r="C210" s="42"/>
      <c r="D210" s="42"/>
      <c r="E210" s="113"/>
      <c r="F210" s="42"/>
    </row>
    <row r="211" spans="1:6" ht="15" customHeight="1">
      <c r="A211" s="42"/>
      <c r="B211" s="42"/>
      <c r="C211" s="42"/>
      <c r="D211" s="42"/>
      <c r="E211" s="113"/>
      <c r="F211" s="42"/>
    </row>
    <row r="212" spans="1:6" ht="15" customHeight="1">
      <c r="A212" s="42"/>
      <c r="B212" s="42"/>
      <c r="C212" s="42"/>
      <c r="D212" s="42"/>
      <c r="E212" s="113"/>
      <c r="F212" s="42"/>
    </row>
    <row r="213" spans="1:6" ht="15" customHeight="1">
      <c r="A213" s="42"/>
      <c r="B213" s="42"/>
      <c r="C213" s="42"/>
      <c r="D213" s="42"/>
      <c r="E213" s="113"/>
      <c r="F213" s="42"/>
    </row>
    <row r="214" spans="1:6" ht="15" customHeight="1">
      <c r="A214" s="42"/>
      <c r="B214" s="42"/>
      <c r="C214" s="42"/>
      <c r="D214" s="42"/>
      <c r="E214" s="113"/>
      <c r="F214" s="42"/>
    </row>
    <row r="215" spans="1:6" ht="15" customHeight="1">
      <c r="A215" s="42"/>
      <c r="B215" s="42"/>
      <c r="C215" s="42"/>
      <c r="D215" s="42"/>
      <c r="E215" s="113"/>
      <c r="F215" s="42"/>
    </row>
    <row r="216" spans="1:6" ht="15" customHeight="1">
      <c r="A216" s="42"/>
      <c r="B216" s="42"/>
      <c r="C216" s="42"/>
      <c r="D216" s="42"/>
      <c r="E216" s="113"/>
      <c r="F216" s="42"/>
    </row>
    <row r="217" spans="1:6" ht="15" customHeight="1">
      <c r="A217" s="42"/>
      <c r="B217" s="42"/>
      <c r="C217" s="42"/>
      <c r="D217" s="42"/>
      <c r="E217" s="113"/>
      <c r="F217" s="42"/>
    </row>
    <row r="218" spans="1:6" ht="15" customHeight="1">
      <c r="A218" s="42"/>
      <c r="B218" s="42"/>
      <c r="C218" s="42"/>
      <c r="D218" s="42"/>
      <c r="E218" s="113"/>
      <c r="F218" s="42"/>
    </row>
    <row r="219" spans="1:6" ht="15" customHeight="1">
      <c r="A219" s="42"/>
      <c r="B219" s="42"/>
      <c r="C219" s="42"/>
      <c r="D219" s="42"/>
      <c r="E219" s="113"/>
      <c r="F219" s="42"/>
    </row>
    <row r="220" spans="1:6" ht="15" customHeight="1">
      <c r="A220" s="42"/>
      <c r="B220" s="42"/>
      <c r="C220" s="42"/>
      <c r="D220" s="42"/>
      <c r="E220" s="113"/>
      <c r="F220" s="42"/>
    </row>
    <row r="221" spans="1:6" ht="15" customHeight="1">
      <c r="A221" s="42"/>
      <c r="B221" s="42"/>
      <c r="C221" s="42"/>
      <c r="D221" s="42"/>
      <c r="E221" s="113"/>
      <c r="F221" s="42"/>
    </row>
    <row r="222" spans="1:6" ht="15" customHeight="1">
      <c r="A222" s="42"/>
      <c r="B222" s="42"/>
      <c r="C222" s="42"/>
      <c r="D222" s="42"/>
      <c r="E222" s="113"/>
      <c r="F222" s="42"/>
    </row>
    <row r="223" spans="1:6" ht="15" customHeight="1">
      <c r="A223" s="42"/>
      <c r="B223" s="42"/>
      <c r="C223" s="42"/>
      <c r="D223" s="42"/>
      <c r="E223" s="113"/>
      <c r="F223" s="42"/>
    </row>
    <row r="224" spans="1:6" ht="15" customHeight="1">
      <c r="A224" s="42"/>
      <c r="B224" s="42"/>
      <c r="C224" s="42"/>
      <c r="D224" s="42"/>
      <c r="E224" s="113"/>
      <c r="F224" s="42"/>
    </row>
    <row r="225" spans="1:6" ht="15" customHeight="1">
      <c r="A225" s="42"/>
      <c r="B225" s="42"/>
      <c r="C225" s="42"/>
      <c r="D225" s="42"/>
      <c r="E225" s="113"/>
      <c r="F225" s="42"/>
    </row>
    <row r="226" spans="1:6" ht="15" customHeight="1">
      <c r="A226" s="42"/>
      <c r="B226" s="42"/>
      <c r="C226" s="42"/>
      <c r="D226" s="42"/>
      <c r="E226" s="113"/>
      <c r="F226" s="42"/>
    </row>
    <row r="227" spans="1:6" ht="15" customHeight="1">
      <c r="A227" s="42"/>
      <c r="B227" s="42"/>
      <c r="C227" s="42"/>
      <c r="D227" s="42"/>
      <c r="E227" s="113"/>
      <c r="F227" s="42"/>
    </row>
    <row r="228" spans="1:6" ht="15" customHeight="1">
      <c r="A228" s="42"/>
      <c r="B228" s="42"/>
      <c r="C228" s="42"/>
      <c r="D228" s="42"/>
      <c r="E228" s="113"/>
      <c r="F228" s="42"/>
    </row>
    <row r="229" spans="1:6" ht="15" customHeight="1">
      <c r="A229" s="42"/>
      <c r="B229" s="42"/>
      <c r="C229" s="42"/>
      <c r="D229" s="42"/>
      <c r="E229" s="113"/>
      <c r="F229" s="42"/>
    </row>
    <row r="230" spans="1:6" ht="15" customHeight="1">
      <c r="A230" s="42"/>
      <c r="B230" s="42"/>
      <c r="C230" s="42"/>
      <c r="D230" s="42"/>
      <c r="E230" s="113"/>
      <c r="F230" s="42"/>
    </row>
    <row r="231" spans="1:6" ht="15" customHeight="1">
      <c r="A231" s="42"/>
      <c r="B231" s="42"/>
      <c r="C231" s="42"/>
      <c r="D231" s="42"/>
      <c r="E231" s="113"/>
      <c r="F231" s="42"/>
    </row>
    <row r="232" spans="1:6" ht="15" customHeight="1">
      <c r="A232" s="42"/>
      <c r="B232" s="42"/>
      <c r="C232" s="42"/>
      <c r="D232" s="42"/>
      <c r="E232" s="113"/>
      <c r="F232" s="42"/>
    </row>
    <row r="233" spans="1:6" ht="15" customHeight="1">
      <c r="A233" s="42"/>
      <c r="B233" s="42"/>
      <c r="C233" s="42"/>
      <c r="D233" s="42"/>
      <c r="E233" s="113"/>
      <c r="F233" s="42"/>
    </row>
    <row r="234" spans="1:6" ht="15" customHeight="1">
      <c r="A234" s="42"/>
      <c r="B234" s="42"/>
      <c r="C234" s="42"/>
      <c r="D234" s="42"/>
      <c r="E234" s="113"/>
      <c r="F234" s="42"/>
    </row>
    <row r="235" spans="1:6" ht="15" customHeight="1">
      <c r="A235" s="42"/>
      <c r="B235" s="42"/>
      <c r="C235" s="42"/>
      <c r="D235" s="42"/>
      <c r="E235" s="113"/>
      <c r="F235" s="42"/>
    </row>
    <row r="236" spans="1:6" ht="15" customHeight="1">
      <c r="A236" s="42"/>
      <c r="B236" s="42"/>
      <c r="C236" s="42"/>
      <c r="D236" s="42"/>
      <c r="E236" s="113"/>
      <c r="F236" s="42"/>
    </row>
    <row r="237" spans="1:6" ht="15" customHeight="1">
      <c r="A237" s="42"/>
      <c r="B237" s="42"/>
      <c r="C237" s="42"/>
      <c r="D237" s="42"/>
      <c r="E237" s="113"/>
      <c r="F237" s="42"/>
    </row>
    <row r="238" spans="1:6" ht="15" customHeight="1">
      <c r="A238" s="42"/>
      <c r="B238" s="42"/>
      <c r="C238" s="42"/>
      <c r="D238" s="42"/>
      <c r="E238" s="113"/>
      <c r="F238" s="42"/>
    </row>
    <row r="239" spans="1:6" ht="15" customHeight="1">
      <c r="A239" s="42"/>
      <c r="B239" s="42"/>
      <c r="C239" s="42"/>
      <c r="D239" s="42"/>
      <c r="E239" s="113"/>
      <c r="F239" s="42"/>
    </row>
    <row r="240" spans="1:6" ht="15" customHeight="1">
      <c r="A240" s="42"/>
      <c r="B240" s="42"/>
      <c r="C240" s="42"/>
      <c r="D240" s="42"/>
      <c r="E240" s="113"/>
      <c r="F240" s="42"/>
    </row>
    <row r="241" spans="1:6" ht="15" customHeight="1">
      <c r="A241" s="42"/>
      <c r="B241" s="42"/>
      <c r="C241" s="42"/>
      <c r="D241" s="42"/>
      <c r="E241" s="113"/>
      <c r="F241" s="42"/>
    </row>
    <row r="242" spans="1:6" ht="15" customHeight="1">
      <c r="A242" s="42"/>
      <c r="B242" s="42"/>
      <c r="C242" s="42"/>
      <c r="D242" s="42"/>
      <c r="E242" s="113"/>
      <c r="F242" s="42"/>
    </row>
    <row r="243" spans="1:6" ht="15" customHeight="1">
      <c r="A243" s="42"/>
      <c r="B243" s="42"/>
      <c r="C243" s="42"/>
      <c r="D243" s="42"/>
      <c r="E243" s="113"/>
      <c r="F243" s="42"/>
    </row>
    <row r="244" spans="1:6" ht="15" customHeight="1">
      <c r="A244" s="42"/>
      <c r="B244" s="42"/>
      <c r="C244" s="42"/>
      <c r="D244" s="42"/>
      <c r="E244" s="113"/>
      <c r="F244" s="42"/>
    </row>
    <row r="245" spans="1:6" ht="15" customHeight="1">
      <c r="A245" s="42"/>
      <c r="B245" s="42"/>
      <c r="C245" s="42"/>
      <c r="D245" s="42"/>
      <c r="E245" s="113"/>
      <c r="F245" s="42"/>
    </row>
    <row r="246" spans="1:6" ht="15" customHeight="1">
      <c r="A246" s="42"/>
      <c r="B246" s="42"/>
      <c r="C246" s="42"/>
      <c r="D246" s="42"/>
      <c r="E246" s="113"/>
      <c r="F246" s="42"/>
    </row>
    <row r="247" spans="1:6" ht="15" customHeight="1">
      <c r="A247" s="42"/>
      <c r="B247" s="42"/>
      <c r="C247" s="42"/>
      <c r="D247" s="42"/>
      <c r="E247" s="113"/>
      <c r="F247" s="42"/>
    </row>
    <row r="248" spans="1:6" ht="15" customHeight="1">
      <c r="A248" s="42"/>
      <c r="B248" s="42"/>
      <c r="C248" s="42"/>
      <c r="D248" s="42"/>
      <c r="E248" s="113"/>
      <c r="F248" s="42"/>
    </row>
    <row r="249" spans="1:6" ht="15" customHeight="1">
      <c r="A249" s="42"/>
      <c r="B249" s="42"/>
      <c r="C249" s="42"/>
      <c r="D249" s="42"/>
      <c r="E249" s="113"/>
      <c r="F249" s="42"/>
    </row>
    <row r="250" spans="1:6" ht="15" customHeight="1">
      <c r="A250" s="42"/>
      <c r="B250" s="42"/>
      <c r="C250" s="42"/>
      <c r="D250" s="42"/>
      <c r="E250" s="113"/>
      <c r="F250" s="42"/>
    </row>
    <row r="251" spans="1:6" ht="15" customHeight="1">
      <c r="A251" s="42"/>
      <c r="B251" s="42"/>
      <c r="C251" s="42"/>
      <c r="D251" s="42"/>
      <c r="E251" s="113"/>
      <c r="F251" s="42"/>
    </row>
    <row r="252" spans="1:6" ht="15" customHeight="1">
      <c r="A252" s="42"/>
      <c r="B252" s="42"/>
      <c r="C252" s="42"/>
      <c r="D252" s="42"/>
      <c r="E252" s="113"/>
      <c r="F252" s="42"/>
    </row>
    <row r="253" spans="1:6" ht="15" customHeight="1">
      <c r="A253" s="42"/>
      <c r="B253" s="42"/>
      <c r="C253" s="42"/>
      <c r="D253" s="42"/>
      <c r="E253" s="113"/>
      <c r="F253" s="42"/>
    </row>
    <row r="254" spans="1:6" ht="15" customHeight="1">
      <c r="A254" s="42"/>
      <c r="B254" s="42"/>
      <c r="C254" s="42"/>
      <c r="D254" s="42"/>
      <c r="E254" s="113"/>
      <c r="F254" s="42"/>
    </row>
    <row r="255" spans="1:6" ht="15" customHeight="1">
      <c r="A255" s="42"/>
      <c r="B255" s="42"/>
      <c r="C255" s="42"/>
      <c r="D255" s="42"/>
      <c r="E255" s="113"/>
      <c r="F255" s="42"/>
    </row>
    <row r="256" spans="1:6" ht="15" customHeight="1">
      <c r="A256" s="42"/>
      <c r="B256" s="42"/>
      <c r="C256" s="42"/>
      <c r="D256" s="42"/>
      <c r="E256" s="113"/>
      <c r="F256" s="42"/>
    </row>
    <row r="257" spans="1:6" ht="15" customHeight="1">
      <c r="A257" s="42"/>
      <c r="B257" s="42"/>
      <c r="C257" s="42"/>
      <c r="D257" s="42"/>
      <c r="E257" s="113"/>
      <c r="F257" s="42"/>
    </row>
    <row r="258" spans="1:6" ht="15" customHeight="1">
      <c r="A258" s="42"/>
      <c r="B258" s="42"/>
      <c r="C258" s="42"/>
      <c r="D258" s="42"/>
      <c r="E258" s="113"/>
      <c r="F258" s="42"/>
    </row>
    <row r="259" spans="1:6" ht="15" customHeight="1">
      <c r="A259" s="42"/>
      <c r="B259" s="42"/>
      <c r="C259" s="42"/>
      <c r="D259" s="42"/>
      <c r="E259" s="113"/>
      <c r="F259" s="42"/>
    </row>
    <row r="260" spans="1:6" ht="15" customHeight="1">
      <c r="A260" s="42"/>
      <c r="B260" s="42"/>
      <c r="C260" s="42"/>
      <c r="D260" s="42"/>
      <c r="E260" s="113"/>
      <c r="F260" s="42"/>
    </row>
    <row r="261" spans="1:6" ht="15" customHeight="1">
      <c r="A261" s="42"/>
      <c r="B261" s="42"/>
      <c r="C261" s="42"/>
      <c r="D261" s="42"/>
      <c r="E261" s="113"/>
      <c r="F261" s="42"/>
    </row>
    <row r="262" spans="1:6" ht="15" customHeight="1">
      <c r="A262" s="42"/>
      <c r="B262" s="42"/>
      <c r="C262" s="42"/>
      <c r="D262" s="42"/>
      <c r="E262" s="113"/>
      <c r="F262" s="42"/>
    </row>
    <row r="263" spans="1:6" ht="15" customHeight="1">
      <c r="A263" s="42"/>
      <c r="B263" s="42"/>
      <c r="C263" s="42"/>
      <c r="D263" s="42"/>
      <c r="E263" s="113"/>
      <c r="F263" s="42"/>
    </row>
    <row r="264" spans="1:6" ht="15" customHeight="1">
      <c r="A264" s="42"/>
      <c r="B264" s="42"/>
      <c r="C264" s="42"/>
      <c r="D264" s="42"/>
      <c r="E264" s="113"/>
      <c r="F264" s="42"/>
    </row>
    <row r="265" spans="1:6" ht="15" customHeight="1">
      <c r="A265" s="42"/>
      <c r="B265" s="42"/>
      <c r="C265" s="42"/>
      <c r="D265" s="42"/>
      <c r="E265" s="113"/>
      <c r="F265" s="42"/>
    </row>
    <row r="266" spans="1:6" ht="15" customHeight="1">
      <c r="A266" s="42"/>
      <c r="B266" s="42"/>
      <c r="C266" s="42"/>
      <c r="D266" s="42"/>
      <c r="E266" s="113"/>
      <c r="F266" s="42"/>
    </row>
    <row r="267" spans="1:6" ht="15" customHeight="1">
      <c r="A267" s="42"/>
      <c r="B267" s="42"/>
      <c r="C267" s="42"/>
      <c r="D267" s="42"/>
      <c r="E267" s="113"/>
      <c r="F267" s="42"/>
    </row>
    <row r="268" spans="1:6" ht="15" customHeight="1">
      <c r="A268" s="42"/>
      <c r="B268" s="42"/>
      <c r="C268" s="42"/>
      <c r="D268" s="42"/>
      <c r="E268" s="113"/>
      <c r="F268" s="42"/>
    </row>
    <row r="269" spans="1:6" ht="15" customHeight="1">
      <c r="A269" s="42"/>
      <c r="B269" s="42"/>
      <c r="C269" s="42"/>
      <c r="D269" s="42"/>
      <c r="E269" s="113"/>
      <c r="F269" s="42"/>
    </row>
    <row r="270" spans="1:6" ht="15" customHeight="1">
      <c r="A270" s="42"/>
      <c r="B270" s="42"/>
      <c r="C270" s="42"/>
      <c r="D270" s="42"/>
      <c r="E270" s="113"/>
      <c r="F270" s="42"/>
    </row>
    <row r="271" spans="1:6" ht="15" customHeight="1">
      <c r="A271" s="42"/>
      <c r="B271" s="42"/>
      <c r="C271" s="42"/>
      <c r="D271" s="42"/>
      <c r="E271" s="113"/>
      <c r="F271" s="42"/>
    </row>
    <row r="272" spans="1:6" ht="15" customHeight="1">
      <c r="A272" s="42"/>
      <c r="B272" s="42"/>
      <c r="C272" s="42"/>
      <c r="D272" s="42"/>
      <c r="E272" s="113"/>
      <c r="F272" s="42"/>
    </row>
    <row r="273" spans="1:6" ht="15" customHeight="1">
      <c r="A273" s="42"/>
      <c r="B273" s="42"/>
      <c r="C273" s="42"/>
      <c r="D273" s="42"/>
      <c r="E273" s="113"/>
      <c r="F273" s="42"/>
    </row>
    <row r="274" spans="1:6" ht="15" customHeight="1">
      <c r="A274" s="42"/>
      <c r="B274" s="42"/>
      <c r="C274" s="42"/>
      <c r="D274" s="42"/>
      <c r="E274" s="113"/>
      <c r="F274" s="42"/>
    </row>
    <row r="275" spans="1:6" ht="15" customHeight="1">
      <c r="A275" s="42"/>
      <c r="B275" s="42"/>
      <c r="C275" s="42"/>
      <c r="D275" s="42"/>
      <c r="E275" s="113"/>
      <c r="F275" s="42"/>
    </row>
    <row r="276" spans="1:6" ht="15" customHeight="1">
      <c r="A276" s="42"/>
      <c r="B276" s="42"/>
      <c r="C276" s="42"/>
      <c r="D276" s="42"/>
      <c r="E276" s="113"/>
      <c r="F276" s="42"/>
    </row>
    <row r="277" spans="1:6" ht="15" customHeight="1">
      <c r="A277" s="42"/>
      <c r="B277" s="42"/>
      <c r="C277" s="42"/>
      <c r="D277" s="42"/>
      <c r="E277" s="113"/>
      <c r="F277" s="42"/>
    </row>
    <row r="278" spans="1:6" ht="15" customHeight="1">
      <c r="A278" s="42"/>
      <c r="B278" s="42"/>
      <c r="C278" s="42"/>
      <c r="D278" s="42"/>
      <c r="E278" s="113"/>
      <c r="F278" s="42"/>
    </row>
    <row r="279" spans="1:6" ht="15" customHeight="1">
      <c r="A279" s="42"/>
      <c r="B279" s="42"/>
      <c r="C279" s="42"/>
      <c r="D279" s="42"/>
      <c r="E279" s="113"/>
      <c r="F279" s="42"/>
    </row>
    <row r="280" spans="1:6" ht="15" customHeight="1">
      <c r="A280" s="42"/>
      <c r="B280" s="42"/>
      <c r="C280" s="42"/>
      <c r="D280" s="42"/>
      <c r="E280" s="113"/>
      <c r="F280" s="42"/>
    </row>
    <row r="281" spans="1:6" ht="15" customHeight="1">
      <c r="A281" s="42"/>
      <c r="B281" s="42"/>
      <c r="C281" s="42"/>
      <c r="D281" s="42"/>
      <c r="E281" s="113"/>
      <c r="F281" s="42"/>
    </row>
    <row r="282" spans="1:6" ht="15" customHeight="1">
      <c r="A282" s="42"/>
      <c r="B282" s="42"/>
      <c r="C282" s="42"/>
      <c r="D282" s="42"/>
      <c r="E282" s="113"/>
      <c r="F282" s="42"/>
    </row>
    <row r="283" spans="1:6" ht="15" customHeight="1">
      <c r="A283" s="42"/>
      <c r="B283" s="42"/>
      <c r="C283" s="42"/>
      <c r="D283" s="42"/>
      <c r="E283" s="113"/>
      <c r="F283" s="42"/>
    </row>
    <row r="284" spans="1:6" ht="15" customHeight="1">
      <c r="A284" s="42"/>
      <c r="B284" s="42"/>
      <c r="C284" s="42"/>
      <c r="D284" s="42"/>
      <c r="E284" s="113"/>
      <c r="F284" s="42"/>
    </row>
    <row r="285" spans="1:6" ht="15" customHeight="1">
      <c r="A285" s="42"/>
      <c r="B285" s="42"/>
      <c r="C285" s="42"/>
      <c r="D285" s="42"/>
      <c r="E285" s="113"/>
      <c r="F285" s="42"/>
    </row>
    <row r="286" spans="1:6" ht="15" customHeight="1">
      <c r="A286" s="42"/>
      <c r="B286" s="42"/>
      <c r="C286" s="42"/>
      <c r="D286" s="42"/>
      <c r="E286" s="113"/>
      <c r="F286" s="42"/>
    </row>
    <row r="287" spans="1:6" ht="15" customHeight="1">
      <c r="A287" s="42"/>
      <c r="B287" s="42"/>
      <c r="C287" s="42"/>
      <c r="D287" s="42"/>
      <c r="E287" s="113"/>
      <c r="F287" s="42"/>
    </row>
    <row r="288" spans="1:6" ht="15" customHeight="1">
      <c r="A288" s="42"/>
      <c r="B288" s="42"/>
      <c r="C288" s="42"/>
      <c r="D288" s="42"/>
      <c r="E288" s="113"/>
      <c r="F288" s="42"/>
    </row>
    <row r="289" spans="1:6" ht="15" customHeight="1">
      <c r="A289" s="42"/>
      <c r="B289" s="42"/>
      <c r="C289" s="42"/>
      <c r="D289" s="42"/>
      <c r="E289" s="113"/>
      <c r="F289" s="42"/>
    </row>
    <row r="290" spans="1:6" ht="15" customHeight="1">
      <c r="A290" s="42"/>
      <c r="B290" s="42"/>
      <c r="C290" s="42"/>
      <c r="D290" s="42"/>
      <c r="E290" s="113"/>
      <c r="F290" s="42"/>
    </row>
    <row r="291" spans="1:6" ht="15" customHeight="1">
      <c r="A291" s="42"/>
      <c r="B291" s="42"/>
      <c r="C291" s="42"/>
      <c r="D291" s="42"/>
      <c r="E291" s="113"/>
      <c r="F291" s="42"/>
    </row>
    <row r="292" spans="1:6" ht="15" customHeight="1">
      <c r="A292" s="42"/>
      <c r="B292" s="42"/>
      <c r="C292" s="42"/>
      <c r="D292" s="42"/>
      <c r="E292" s="113"/>
      <c r="F292" s="42"/>
    </row>
    <row r="293" spans="1:6" ht="15" customHeight="1">
      <c r="A293" s="42"/>
      <c r="B293" s="42"/>
      <c r="C293" s="42"/>
      <c r="D293" s="42"/>
      <c r="E293" s="113"/>
      <c r="F293" s="42"/>
    </row>
    <row r="294" spans="1:6" ht="15" customHeight="1">
      <c r="A294" s="42"/>
      <c r="B294" s="42"/>
      <c r="C294" s="42"/>
      <c r="D294" s="42"/>
      <c r="E294" s="113"/>
      <c r="F294" s="42"/>
    </row>
    <row r="295" spans="1:6" ht="15" customHeight="1">
      <c r="A295" s="42"/>
      <c r="B295" s="42"/>
      <c r="C295" s="42"/>
      <c r="D295" s="42"/>
      <c r="E295" s="113"/>
      <c r="F295" s="42"/>
    </row>
    <row r="296" spans="1:6" ht="15" customHeight="1">
      <c r="A296" s="42"/>
      <c r="B296" s="42"/>
      <c r="C296" s="42"/>
      <c r="D296" s="42"/>
      <c r="E296" s="113"/>
      <c r="F296" s="42"/>
    </row>
    <row r="297" spans="1:6" ht="15" customHeight="1">
      <c r="A297" s="42"/>
      <c r="B297" s="42"/>
      <c r="C297" s="42"/>
      <c r="D297" s="42"/>
      <c r="E297" s="113"/>
      <c r="F297" s="42"/>
    </row>
    <row r="298" spans="1:6" ht="15" customHeight="1">
      <c r="A298" s="42"/>
      <c r="B298" s="42"/>
      <c r="C298" s="42"/>
      <c r="D298" s="42"/>
      <c r="E298" s="113"/>
      <c r="F298" s="42"/>
    </row>
    <row r="299" spans="1:6" ht="15" customHeight="1">
      <c r="A299" s="42"/>
      <c r="B299" s="42"/>
      <c r="C299" s="42"/>
      <c r="D299" s="42"/>
      <c r="E299" s="113"/>
      <c r="F299" s="42"/>
    </row>
    <row r="300" spans="1:6" ht="15" customHeight="1">
      <c r="A300" s="42"/>
      <c r="B300" s="42"/>
      <c r="C300" s="42"/>
      <c r="D300" s="42"/>
      <c r="E300" s="113"/>
      <c r="F300" s="42"/>
    </row>
    <row r="301" spans="1:6" ht="15" customHeight="1">
      <c r="A301" s="42"/>
      <c r="B301" s="42"/>
      <c r="C301" s="42"/>
      <c r="D301" s="42"/>
      <c r="E301" s="113"/>
      <c r="F301" s="42"/>
    </row>
    <row r="302" spans="1:6" ht="15" customHeight="1">
      <c r="A302" s="42"/>
      <c r="B302" s="42"/>
      <c r="C302" s="42"/>
      <c r="D302" s="42"/>
      <c r="E302" s="113"/>
      <c r="F302" s="42"/>
    </row>
    <row r="303" spans="1:6" ht="15" customHeight="1">
      <c r="A303" s="42"/>
      <c r="B303" s="42"/>
      <c r="C303" s="42"/>
      <c r="D303" s="42"/>
      <c r="E303" s="113"/>
      <c r="F303" s="42"/>
    </row>
    <row r="304" spans="1:6" ht="15" customHeight="1">
      <c r="A304" s="42"/>
      <c r="B304" s="42"/>
      <c r="C304" s="42"/>
      <c r="D304" s="42"/>
      <c r="E304" s="113"/>
      <c r="F304" s="42"/>
    </row>
    <row r="305" spans="1:6" ht="15" customHeight="1">
      <c r="A305" s="42"/>
      <c r="B305" s="42"/>
      <c r="C305" s="42"/>
      <c r="D305" s="42"/>
      <c r="E305" s="113"/>
      <c r="F305" s="42"/>
    </row>
    <row r="306" spans="1:6" ht="15" customHeight="1">
      <c r="A306" s="42"/>
      <c r="B306" s="42"/>
      <c r="C306" s="42"/>
      <c r="D306" s="42"/>
      <c r="E306" s="113"/>
      <c r="F306" s="42"/>
    </row>
    <row r="307" spans="1:6" ht="15" customHeight="1">
      <c r="A307" s="42"/>
      <c r="B307" s="42"/>
      <c r="C307" s="42"/>
      <c r="D307" s="42"/>
      <c r="E307" s="113"/>
      <c r="F307" s="4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589"/>
  <sheetViews>
    <sheetView view="pageBreakPreview" zoomScale="60" zoomScalePageLayoutView="0" workbookViewId="0" topLeftCell="A284">
      <selection activeCell="A404" sqref="A404:O457"/>
    </sheetView>
  </sheetViews>
  <sheetFormatPr defaultColWidth="11.421875" defaultRowHeight="12.75"/>
  <cols>
    <col min="1" max="1" width="14.421875" style="0" customWidth="1"/>
    <col min="2" max="2" width="17.8515625" style="0" customWidth="1"/>
    <col min="3" max="3" width="4.28125" style="0" customWidth="1"/>
    <col min="4" max="4" width="7.421875" style="0" customWidth="1"/>
    <col min="5" max="5" width="6.421875" style="0" customWidth="1"/>
    <col min="6" max="6" width="6.57421875" style="0" customWidth="1"/>
    <col min="7" max="7" width="6.7109375" style="0" customWidth="1"/>
    <col min="8" max="8" width="7.00390625" style="0" customWidth="1"/>
    <col min="9" max="9" width="6.57421875" style="0" customWidth="1"/>
    <col min="10" max="10" width="6.7109375" style="0" customWidth="1"/>
    <col min="11" max="12" width="7.57421875" style="0" customWidth="1"/>
    <col min="13" max="13" width="7.7109375" style="0" customWidth="1"/>
    <col min="14" max="14" width="8.140625" style="0" customWidth="1"/>
    <col min="15" max="15" width="10.00390625" style="0" customWidth="1"/>
    <col min="16" max="16384" width="11.421875" style="53" customWidth="1"/>
  </cols>
  <sheetData>
    <row r="1" spans="1:15" ht="23.25">
      <c r="A1" s="56" t="s">
        <v>42</v>
      </c>
      <c r="B1" s="56" t="s">
        <v>43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3.25">
      <c r="A2" s="56">
        <v>1</v>
      </c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8" customHeight="1">
      <c r="A4" s="58"/>
      <c r="B4" s="58"/>
      <c r="C4" s="58"/>
      <c r="D4" s="58" t="s">
        <v>44</v>
      </c>
      <c r="E4" s="58"/>
      <c r="F4" s="58" t="s">
        <v>45</v>
      </c>
      <c r="G4" s="58"/>
      <c r="H4" s="58"/>
      <c r="I4" s="58"/>
      <c r="J4" s="58" t="s">
        <v>46</v>
      </c>
      <c r="K4" s="58"/>
      <c r="L4" s="58"/>
      <c r="M4" s="58"/>
      <c r="N4" s="58" t="s">
        <v>8</v>
      </c>
      <c r="O4" s="58"/>
    </row>
    <row r="5" spans="1:15" ht="18" customHeight="1">
      <c r="A5" s="59" t="s">
        <v>37</v>
      </c>
      <c r="B5" s="59" t="s">
        <v>36</v>
      </c>
      <c r="C5" s="59" t="s">
        <v>1</v>
      </c>
      <c r="D5" s="60" t="s">
        <v>47</v>
      </c>
      <c r="E5" s="60" t="s">
        <v>48</v>
      </c>
      <c r="F5" s="60" t="s">
        <v>49</v>
      </c>
      <c r="G5" s="60" t="s">
        <v>50</v>
      </c>
      <c r="H5" s="60" t="s">
        <v>51</v>
      </c>
      <c r="I5" s="60" t="s">
        <v>48</v>
      </c>
      <c r="J5" s="60" t="s">
        <v>52</v>
      </c>
      <c r="K5" s="60" t="s">
        <v>50</v>
      </c>
      <c r="L5" s="60" t="s">
        <v>51</v>
      </c>
      <c r="M5" s="60" t="s">
        <v>48</v>
      </c>
      <c r="N5" s="60" t="s">
        <v>53</v>
      </c>
      <c r="O5" s="60" t="s">
        <v>48</v>
      </c>
    </row>
    <row r="6" spans="1:15" ht="18" customHeight="1">
      <c r="A6" s="106"/>
      <c r="B6" s="106"/>
      <c r="C6" s="65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8" customHeight="1">
      <c r="A7" s="106"/>
      <c r="B7" s="106"/>
      <c r="C7" s="61">
        <v>5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8" customHeight="1">
      <c r="A8" s="106"/>
      <c r="B8" s="106"/>
      <c r="C8" s="61">
        <v>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8" customHeight="1">
      <c r="A9" s="106"/>
      <c r="B9" s="106"/>
      <c r="C9" s="61">
        <v>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8" customHeight="1">
      <c r="A10" s="106"/>
      <c r="B10" s="106"/>
      <c r="C10" s="61">
        <v>5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8" customHeight="1">
      <c r="A11" s="106"/>
      <c r="B11" s="106"/>
      <c r="C11" s="61">
        <v>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8" customHeight="1">
      <c r="A12" s="106"/>
      <c r="B12" s="106"/>
      <c r="C12" s="61">
        <v>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8" customHeight="1">
      <c r="A13" s="106"/>
      <c r="B13" s="106"/>
      <c r="C13" s="61">
        <v>5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8" customHeight="1">
      <c r="A14" s="106"/>
      <c r="B14" s="106"/>
      <c r="C14" s="61">
        <v>5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18" customHeight="1">
      <c r="A15" s="69"/>
      <c r="B15" s="69"/>
      <c r="C15" s="61">
        <v>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18" customHeight="1">
      <c r="A16" s="69"/>
      <c r="B16" s="69"/>
      <c r="C16" s="61">
        <v>5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18" customHeight="1">
      <c r="A17" s="69"/>
      <c r="B17" s="69"/>
      <c r="C17" s="61">
        <v>5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8" customHeight="1">
      <c r="A18" s="69"/>
      <c r="B18" s="69"/>
      <c r="C18" s="61">
        <v>5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18" customHeight="1">
      <c r="A19" s="69"/>
      <c r="B19" s="69"/>
      <c r="C19" s="61">
        <v>5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8" customHeight="1">
      <c r="A20" s="69"/>
      <c r="B20" s="69"/>
      <c r="C20" s="61">
        <v>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8" customHeight="1">
      <c r="A21" s="61"/>
      <c r="B21" s="61"/>
      <c r="C21" s="6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8" customHeight="1">
      <c r="A22" s="61"/>
      <c r="B22" s="61"/>
      <c r="C22" s="6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8" customHeight="1">
      <c r="A23" s="61"/>
      <c r="B23" s="61"/>
      <c r="C23" s="6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8" customHeight="1">
      <c r="A24" s="61"/>
      <c r="B24" s="61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8" customHeight="1">
      <c r="A25" s="61"/>
      <c r="B25" s="61"/>
      <c r="C25" s="6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8" customHeight="1">
      <c r="A26" s="62"/>
      <c r="B26" s="62"/>
      <c r="C26" s="62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8" customHeight="1">
      <c r="A27" s="63" t="s">
        <v>54</v>
      </c>
      <c r="B27" s="63" t="s">
        <v>43</v>
      </c>
      <c r="C27" s="62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8" customHeight="1">
      <c r="A28" s="63">
        <v>1</v>
      </c>
      <c r="B28" s="63"/>
      <c r="C28" s="62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8" customHeight="1">
      <c r="A29" s="62"/>
      <c r="B29" s="62"/>
      <c r="C29" s="62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8" customHeight="1">
      <c r="A30" s="58"/>
      <c r="B30" s="58"/>
      <c r="C30" s="58"/>
      <c r="D30" s="58" t="s">
        <v>44</v>
      </c>
      <c r="E30" s="58"/>
      <c r="F30" s="58" t="s">
        <v>45</v>
      </c>
      <c r="G30" s="58"/>
      <c r="H30" s="58"/>
      <c r="I30" s="58"/>
      <c r="J30" s="58" t="s">
        <v>46</v>
      </c>
      <c r="K30" s="58"/>
      <c r="L30" s="58"/>
      <c r="M30" s="58"/>
      <c r="N30" s="58" t="s">
        <v>8</v>
      </c>
      <c r="O30" s="58"/>
    </row>
    <row r="31" spans="1:15" ht="18" customHeight="1">
      <c r="A31" s="59" t="s">
        <v>37</v>
      </c>
      <c r="B31" s="59" t="s">
        <v>36</v>
      </c>
      <c r="C31" s="59" t="s">
        <v>1</v>
      </c>
      <c r="D31" s="60" t="s">
        <v>47</v>
      </c>
      <c r="E31" s="60" t="s">
        <v>48</v>
      </c>
      <c r="F31" s="60" t="s">
        <v>49</v>
      </c>
      <c r="G31" s="60" t="s">
        <v>50</v>
      </c>
      <c r="H31" s="60" t="s">
        <v>51</v>
      </c>
      <c r="I31" s="60" t="s">
        <v>48</v>
      </c>
      <c r="J31" s="60" t="s">
        <v>52</v>
      </c>
      <c r="K31" s="60" t="s">
        <v>50</v>
      </c>
      <c r="L31" s="60" t="s">
        <v>51</v>
      </c>
      <c r="M31" s="60" t="s">
        <v>48</v>
      </c>
      <c r="N31" s="60" t="s">
        <v>53</v>
      </c>
      <c r="O31" s="60" t="s">
        <v>48</v>
      </c>
    </row>
    <row r="32" spans="1:15" ht="18" customHeight="1">
      <c r="A32" s="65"/>
      <c r="B32" s="65"/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8" customHeight="1">
      <c r="A33" s="72"/>
      <c r="B33" s="72"/>
      <c r="C33" s="79">
        <v>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ht="18" customHeight="1">
      <c r="A34" s="69"/>
      <c r="B34" s="69"/>
      <c r="C34" s="61">
        <v>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18" customHeight="1">
      <c r="A35" s="69"/>
      <c r="B35" s="69"/>
      <c r="C35" s="61">
        <v>6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18" customHeight="1">
      <c r="A36" s="69"/>
      <c r="B36" s="69"/>
      <c r="C36" s="61">
        <v>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ht="18" customHeight="1">
      <c r="A37" s="69"/>
      <c r="B37" s="69"/>
      <c r="C37" s="61">
        <v>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ht="18" customHeight="1">
      <c r="A38" s="69"/>
      <c r="B38" s="69"/>
      <c r="C38" s="61">
        <v>6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ht="18" customHeight="1">
      <c r="A39" s="69"/>
      <c r="B39" s="69"/>
      <c r="C39" s="61">
        <v>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ht="18" customHeight="1">
      <c r="A40" s="69"/>
      <c r="B40" s="69"/>
      <c r="C40" s="61">
        <v>6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ht="18" customHeight="1">
      <c r="A41" s="69"/>
      <c r="B41" s="69"/>
      <c r="C41" s="61">
        <v>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8" customHeight="1">
      <c r="A42" s="69"/>
      <c r="B42" s="69"/>
      <c r="C42" s="61">
        <v>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18" customHeight="1">
      <c r="A43" s="69"/>
      <c r="B43" s="69"/>
      <c r="C43" s="61">
        <v>6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8" customHeight="1">
      <c r="A44" s="61"/>
      <c r="B44" s="61"/>
      <c r="C44" s="6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8" customHeight="1">
      <c r="A45" s="61"/>
      <c r="B45" s="61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ht="18" customHeight="1">
      <c r="A46" s="61"/>
      <c r="B46" s="61"/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8" customHeight="1">
      <c r="A47" s="61"/>
      <c r="B47" s="61"/>
      <c r="C47" s="6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8" customHeight="1">
      <c r="A48" s="61"/>
      <c r="B48" s="61"/>
      <c r="C48" s="61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8" customHeight="1">
      <c r="A49" s="61"/>
      <c r="B49" s="61"/>
      <c r="C49" s="6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8" customHeight="1">
      <c r="A50" s="61"/>
      <c r="B50" s="61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8" customHeight="1">
      <c r="A51" s="62"/>
      <c r="B51" s="62"/>
      <c r="C51" s="6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18" customHeight="1">
      <c r="A52" s="63" t="s">
        <v>42</v>
      </c>
      <c r="B52" s="64" t="s">
        <v>43</v>
      </c>
      <c r="C52" s="62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8" customHeight="1">
      <c r="A53" s="63">
        <v>2</v>
      </c>
      <c r="B53" s="64"/>
      <c r="C53" s="62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18" customHeight="1">
      <c r="A54" s="58"/>
      <c r="B54" s="58"/>
      <c r="C54" s="58"/>
      <c r="D54" s="58" t="s">
        <v>44</v>
      </c>
      <c r="E54" s="58"/>
      <c r="F54" s="58" t="s">
        <v>45</v>
      </c>
      <c r="G54" s="58"/>
      <c r="H54" s="58"/>
      <c r="I54" s="58"/>
      <c r="J54" s="58" t="s">
        <v>46</v>
      </c>
      <c r="K54" s="58"/>
      <c r="L54" s="58"/>
      <c r="M54" s="58"/>
      <c r="N54" s="58" t="s">
        <v>8</v>
      </c>
      <c r="O54" s="58"/>
    </row>
    <row r="55" spans="1:15" ht="18" customHeight="1">
      <c r="A55" s="59" t="s">
        <v>37</v>
      </c>
      <c r="B55" s="59" t="s">
        <v>36</v>
      </c>
      <c r="C55" s="59" t="s">
        <v>1</v>
      </c>
      <c r="D55" s="60" t="s">
        <v>47</v>
      </c>
      <c r="E55" s="60" t="s">
        <v>48</v>
      </c>
      <c r="F55" s="60" t="s">
        <v>49</v>
      </c>
      <c r="G55" s="60" t="s">
        <v>50</v>
      </c>
      <c r="H55" s="60" t="s">
        <v>51</v>
      </c>
      <c r="I55" s="60" t="s">
        <v>48</v>
      </c>
      <c r="J55" s="60" t="s">
        <v>52</v>
      </c>
      <c r="K55" s="60" t="s">
        <v>50</v>
      </c>
      <c r="L55" s="60" t="s">
        <v>51</v>
      </c>
      <c r="M55" s="60" t="s">
        <v>48</v>
      </c>
      <c r="N55" s="60" t="s">
        <v>53</v>
      </c>
      <c r="O55" s="60" t="s">
        <v>48</v>
      </c>
    </row>
    <row r="56" spans="1:15" ht="18" customHeight="1">
      <c r="A56" s="72"/>
      <c r="B56" s="72"/>
      <c r="C56" s="65">
        <v>7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8" customHeight="1">
      <c r="A57" s="69"/>
      <c r="B57" s="69"/>
      <c r="C57" s="61">
        <v>7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ht="18" customHeight="1">
      <c r="A58" s="69"/>
      <c r="B58" s="69"/>
      <c r="C58" s="61">
        <v>7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8" customHeight="1">
      <c r="A59" s="69"/>
      <c r="B59" s="69"/>
      <c r="C59" s="61">
        <v>7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8" customHeight="1">
      <c r="A60" s="69"/>
      <c r="B60" s="69"/>
      <c r="C60" s="61">
        <v>7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8" customHeight="1">
      <c r="A61" s="69"/>
      <c r="B61" s="69"/>
      <c r="C61" s="61">
        <v>7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8" customHeight="1">
      <c r="A62" s="69"/>
      <c r="B62" s="69"/>
      <c r="C62" s="61">
        <v>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8" customHeight="1">
      <c r="A63" s="69"/>
      <c r="B63" s="69"/>
      <c r="C63" s="61">
        <v>7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8" customHeight="1">
      <c r="A64" s="69"/>
      <c r="B64" s="69"/>
      <c r="C64" s="61">
        <v>7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8" customHeight="1">
      <c r="A65" s="69"/>
      <c r="B65" s="69"/>
      <c r="C65" s="61">
        <v>7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8" customHeight="1">
      <c r="A66" s="69"/>
      <c r="B66" s="69"/>
      <c r="C66" s="61">
        <v>7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8" customHeight="1">
      <c r="A67" s="69"/>
      <c r="B67" s="69"/>
      <c r="C67" s="61">
        <v>7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ht="18" customHeight="1">
      <c r="A68" s="69"/>
      <c r="B68" s="69"/>
      <c r="C68" s="61">
        <v>7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8" customHeight="1">
      <c r="A69" s="69"/>
      <c r="B69" s="69"/>
      <c r="C69" s="61">
        <v>7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8" customHeight="1">
      <c r="A70" s="69"/>
      <c r="B70" s="69"/>
      <c r="C70" s="61">
        <v>7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8" customHeight="1">
      <c r="A71" s="69"/>
      <c r="B71" s="69"/>
      <c r="C71" s="61">
        <v>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8" customHeight="1">
      <c r="A72" s="69"/>
      <c r="B72" s="69"/>
      <c r="C72" s="61">
        <v>7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8" customHeight="1">
      <c r="A73" s="69"/>
      <c r="B73" s="69"/>
      <c r="C73" s="61">
        <v>7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ht="18" customHeight="1">
      <c r="A74" s="69"/>
      <c r="B74" s="69"/>
      <c r="C74" s="61">
        <v>7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ht="18" customHeight="1">
      <c r="A75" s="69"/>
      <c r="B75" s="69"/>
      <c r="C75" s="61">
        <v>7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2.75">
      <c r="A76" s="62"/>
      <c r="B76" s="62"/>
      <c r="C76" s="62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 ht="12.75">
      <c r="A77" s="62"/>
      <c r="B77" s="62"/>
      <c r="C77" s="6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ht="23.25">
      <c r="A78" s="63" t="s">
        <v>54</v>
      </c>
      <c r="B78" s="63" t="s">
        <v>43</v>
      </c>
      <c r="C78" s="63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23.25">
      <c r="A79" s="63">
        <v>2</v>
      </c>
      <c r="B79" s="63"/>
      <c r="C79" s="63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2.75">
      <c r="A80" s="62"/>
      <c r="B80" s="62"/>
      <c r="C80" s="62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ht="18" customHeight="1">
      <c r="A81" s="58"/>
      <c r="B81" s="58"/>
      <c r="C81" s="58"/>
      <c r="D81" s="58" t="s">
        <v>44</v>
      </c>
      <c r="E81" s="58"/>
      <c r="F81" s="58" t="s">
        <v>45</v>
      </c>
      <c r="G81" s="58"/>
      <c r="H81" s="58"/>
      <c r="I81" s="58"/>
      <c r="J81" s="58" t="s">
        <v>46</v>
      </c>
      <c r="K81" s="58"/>
      <c r="L81" s="58"/>
      <c r="M81" s="58"/>
      <c r="N81" s="58" t="s">
        <v>8</v>
      </c>
      <c r="O81" s="58"/>
    </row>
    <row r="82" spans="1:15" ht="18" customHeight="1">
      <c r="A82" s="59" t="s">
        <v>37</v>
      </c>
      <c r="B82" s="59" t="s">
        <v>36</v>
      </c>
      <c r="C82" s="59" t="s">
        <v>1</v>
      </c>
      <c r="D82" s="60" t="s">
        <v>47</v>
      </c>
      <c r="E82" s="60" t="s">
        <v>48</v>
      </c>
      <c r="F82" s="60" t="s">
        <v>49</v>
      </c>
      <c r="G82" s="60" t="s">
        <v>50</v>
      </c>
      <c r="H82" s="60" t="s">
        <v>51</v>
      </c>
      <c r="I82" s="60" t="s">
        <v>48</v>
      </c>
      <c r="J82" s="60" t="s">
        <v>52</v>
      </c>
      <c r="K82" s="60" t="s">
        <v>50</v>
      </c>
      <c r="L82" s="60" t="s">
        <v>51</v>
      </c>
      <c r="M82" s="60" t="s">
        <v>48</v>
      </c>
      <c r="N82" s="60" t="s">
        <v>53</v>
      </c>
      <c r="O82" s="60" t="s">
        <v>48</v>
      </c>
    </row>
    <row r="83" spans="1:15" ht="18" customHeight="1">
      <c r="A83" s="65"/>
      <c r="B83" s="65"/>
      <c r="C83" s="65"/>
      <c r="D83" s="66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ht="18" customHeight="1">
      <c r="A84" s="72"/>
      <c r="B84" s="72"/>
      <c r="C84" s="79">
        <v>8</v>
      </c>
      <c r="D84" s="66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8" customHeight="1">
      <c r="A85" s="69"/>
      <c r="B85" s="69"/>
      <c r="C85" s="61">
        <v>8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8" customHeight="1">
      <c r="A86" s="69"/>
      <c r="B86" s="69"/>
      <c r="C86" s="61">
        <v>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18" customHeight="1">
      <c r="A87" s="69"/>
      <c r="B87" s="69"/>
      <c r="C87" s="61">
        <v>8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8" customHeight="1">
      <c r="A88" s="69"/>
      <c r="B88" s="69"/>
      <c r="C88" s="61">
        <v>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8" customHeight="1">
      <c r="A89" s="69"/>
      <c r="B89" s="69"/>
      <c r="C89" s="61">
        <v>8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8" customHeight="1">
      <c r="A90" s="69"/>
      <c r="B90" s="69"/>
      <c r="C90" s="61">
        <v>8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ht="18" customHeight="1">
      <c r="A91" s="69"/>
      <c r="B91" s="69"/>
      <c r="C91" s="61">
        <v>8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8" customHeight="1">
      <c r="A92" s="69"/>
      <c r="B92" s="69"/>
      <c r="C92" s="61">
        <v>8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18" customHeight="1">
      <c r="A93" s="69"/>
      <c r="B93" s="69"/>
      <c r="C93" s="61">
        <v>8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18" customHeight="1">
      <c r="A94" s="61"/>
      <c r="B94" s="61"/>
      <c r="C94" s="61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8" customHeight="1">
      <c r="A95" s="61"/>
      <c r="B95" s="61"/>
      <c r="C95" s="61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8" customHeight="1">
      <c r="A96" s="61"/>
      <c r="B96" s="61"/>
      <c r="C96" s="61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8" customHeight="1">
      <c r="A97" s="61"/>
      <c r="B97" s="61"/>
      <c r="C97" s="61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ht="18" customHeight="1">
      <c r="A98" s="61"/>
      <c r="B98" s="61"/>
      <c r="C98" s="61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ht="18" customHeight="1">
      <c r="A99" s="61"/>
      <c r="B99" s="61"/>
      <c r="C99" s="61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ht="18" customHeight="1">
      <c r="A100" s="61"/>
      <c r="B100" s="61"/>
      <c r="C100" s="61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ht="18" customHeight="1">
      <c r="A101" s="62"/>
      <c r="B101" s="62"/>
      <c r="C101" s="62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ht="18" customHeight="1">
      <c r="A102" s="62"/>
      <c r="B102" s="62"/>
      <c r="C102" s="62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</row>
    <row r="103" spans="1:15" ht="18" customHeight="1">
      <c r="A103" s="63" t="s">
        <v>42</v>
      </c>
      <c r="B103" s="63" t="s">
        <v>43</v>
      </c>
      <c r="C103" s="63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8" customHeight="1">
      <c r="A104" s="63">
        <v>3</v>
      </c>
      <c r="B104" s="63"/>
      <c r="C104" s="63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ht="18" customHeight="1">
      <c r="A105" s="62"/>
      <c r="B105" s="62"/>
      <c r="C105" s="62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5" ht="18" customHeight="1">
      <c r="A106" s="58"/>
      <c r="B106" s="58"/>
      <c r="C106" s="58"/>
      <c r="D106" s="58" t="s">
        <v>44</v>
      </c>
      <c r="E106" s="58"/>
      <c r="F106" s="58" t="s">
        <v>45</v>
      </c>
      <c r="G106" s="58"/>
      <c r="H106" s="58"/>
      <c r="I106" s="58"/>
      <c r="J106" s="58" t="s">
        <v>46</v>
      </c>
      <c r="K106" s="58"/>
      <c r="L106" s="58"/>
      <c r="M106" s="58"/>
      <c r="N106" s="58" t="s">
        <v>8</v>
      </c>
      <c r="O106" s="58"/>
    </row>
    <row r="107" spans="1:15" ht="18" customHeight="1">
      <c r="A107" s="59" t="s">
        <v>37</v>
      </c>
      <c r="B107" s="59" t="s">
        <v>36</v>
      </c>
      <c r="C107" s="59" t="s">
        <v>1</v>
      </c>
      <c r="D107" s="60" t="s">
        <v>47</v>
      </c>
      <c r="E107" s="60" t="s">
        <v>48</v>
      </c>
      <c r="F107" s="60" t="s">
        <v>49</v>
      </c>
      <c r="G107" s="60" t="s">
        <v>50</v>
      </c>
      <c r="H107" s="60" t="s">
        <v>51</v>
      </c>
      <c r="I107" s="60" t="s">
        <v>48</v>
      </c>
      <c r="J107" s="60" t="s">
        <v>52</v>
      </c>
      <c r="K107" s="60" t="s">
        <v>50</v>
      </c>
      <c r="L107" s="60" t="s">
        <v>51</v>
      </c>
      <c r="M107" s="60" t="s">
        <v>48</v>
      </c>
      <c r="N107" s="60" t="s">
        <v>53</v>
      </c>
      <c r="O107" s="60" t="s">
        <v>48</v>
      </c>
    </row>
    <row r="108" spans="1:15" ht="18" customHeight="1">
      <c r="A108" s="65"/>
      <c r="B108" s="65"/>
      <c r="C108" s="65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8" customHeight="1">
      <c r="A109" s="72"/>
      <c r="B109" s="72"/>
      <c r="C109" s="79">
        <v>9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ht="18" customHeight="1">
      <c r="A110" s="69"/>
      <c r="B110" s="69"/>
      <c r="C110" s="61">
        <v>9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ht="18" customHeight="1">
      <c r="A111" s="69"/>
      <c r="B111" s="69"/>
      <c r="C111" s="61">
        <v>9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8" customHeight="1">
      <c r="A112" s="69"/>
      <c r="B112" s="69"/>
      <c r="C112" s="61">
        <v>9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ht="18" customHeight="1">
      <c r="A113" s="69"/>
      <c r="B113" s="69"/>
      <c r="C113" s="61">
        <v>9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8" customHeight="1">
      <c r="A114" s="69"/>
      <c r="B114" s="69"/>
      <c r="C114" s="61">
        <v>9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8" customHeight="1">
      <c r="A115" s="69"/>
      <c r="B115" s="69"/>
      <c r="C115" s="61">
        <v>9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8" customHeight="1">
      <c r="A116" s="69"/>
      <c r="B116" s="69"/>
      <c r="C116" s="61">
        <v>9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8" customHeight="1">
      <c r="A117" s="69"/>
      <c r="B117" s="69"/>
      <c r="C117" s="61">
        <v>9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ht="18" customHeight="1">
      <c r="A118" s="69"/>
      <c r="B118" s="69"/>
      <c r="C118" s="61">
        <v>9</v>
      </c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ht="18" customHeight="1">
      <c r="A119" s="61"/>
      <c r="B119" s="61"/>
      <c r="C119" s="61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1:15" ht="18" customHeight="1">
      <c r="A120" s="61"/>
      <c r="B120" s="61"/>
      <c r="C120" s="6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ht="18" customHeight="1">
      <c r="A121" s="61"/>
      <c r="B121" s="61"/>
      <c r="C121" s="61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ht="18" customHeight="1">
      <c r="A122" s="61"/>
      <c r="B122" s="61"/>
      <c r="C122" s="61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ht="18" customHeight="1">
      <c r="A123" s="61"/>
      <c r="B123" s="61"/>
      <c r="C123" s="61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ht="18" customHeight="1">
      <c r="A124" s="61"/>
      <c r="B124" s="61"/>
      <c r="C124" s="61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ht="18" customHeight="1">
      <c r="A125" s="61"/>
      <c r="B125" s="61"/>
      <c r="C125" s="61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ht="18" customHeight="1">
      <c r="A126" s="62"/>
      <c r="B126" s="62"/>
      <c r="C126" s="62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5" ht="18" customHeight="1">
      <c r="A127" s="62"/>
      <c r="B127" s="62"/>
      <c r="C127" s="62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5" ht="18" customHeight="1">
      <c r="A128" s="63" t="s">
        <v>42</v>
      </c>
      <c r="B128" s="63" t="s">
        <v>43</v>
      </c>
      <c r="C128" s="63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8" customHeight="1">
      <c r="A129" s="63">
        <v>3</v>
      </c>
      <c r="B129" s="63"/>
      <c r="C129" s="63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8" customHeight="1">
      <c r="A130" s="62"/>
      <c r="B130" s="62"/>
      <c r="C130" s="62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</row>
    <row r="131" spans="1:15" ht="18" customHeight="1">
      <c r="A131" s="58"/>
      <c r="B131" s="58"/>
      <c r="C131" s="58"/>
      <c r="D131" s="58" t="s">
        <v>44</v>
      </c>
      <c r="E131" s="58"/>
      <c r="F131" s="58" t="s">
        <v>45</v>
      </c>
      <c r="G131" s="58"/>
      <c r="H131" s="58"/>
      <c r="I131" s="58"/>
      <c r="J131" s="58" t="s">
        <v>46</v>
      </c>
      <c r="K131" s="58"/>
      <c r="L131" s="58"/>
      <c r="M131" s="58"/>
      <c r="N131" s="58" t="s">
        <v>8</v>
      </c>
      <c r="O131" s="58"/>
    </row>
    <row r="132" spans="1:15" ht="18" customHeight="1">
      <c r="A132" s="59" t="s">
        <v>37</v>
      </c>
      <c r="B132" s="59" t="s">
        <v>36</v>
      </c>
      <c r="C132" s="59" t="s">
        <v>1</v>
      </c>
      <c r="D132" s="60" t="s">
        <v>47</v>
      </c>
      <c r="E132" s="60" t="s">
        <v>48</v>
      </c>
      <c r="F132" s="60" t="s">
        <v>49</v>
      </c>
      <c r="G132" s="60" t="s">
        <v>50</v>
      </c>
      <c r="H132" s="60" t="s">
        <v>51</v>
      </c>
      <c r="I132" s="60" t="s">
        <v>48</v>
      </c>
      <c r="J132" s="60" t="s">
        <v>52</v>
      </c>
      <c r="K132" s="60" t="s">
        <v>50</v>
      </c>
      <c r="L132" s="60" t="s">
        <v>51</v>
      </c>
      <c r="M132" s="60" t="s">
        <v>48</v>
      </c>
      <c r="N132" s="60" t="s">
        <v>53</v>
      </c>
      <c r="O132" s="60" t="s">
        <v>48</v>
      </c>
    </row>
    <row r="133" spans="1:15" ht="18" customHeight="1">
      <c r="A133" s="65"/>
      <c r="B133" s="65"/>
      <c r="C133" s="6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ht="18" customHeight="1">
      <c r="A134" s="72"/>
      <c r="B134" s="72"/>
      <c r="C134" s="79">
        <v>10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ht="18" customHeight="1">
      <c r="A135" s="69"/>
      <c r="B135" s="69"/>
      <c r="C135" s="61">
        <v>10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1:15" ht="18" customHeight="1">
      <c r="A136" s="69"/>
      <c r="B136" s="69"/>
      <c r="C136" s="61">
        <v>10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1:15" ht="18" customHeight="1">
      <c r="A137" s="69"/>
      <c r="B137" s="69"/>
      <c r="C137" s="61">
        <v>10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ht="18" customHeight="1">
      <c r="A138" s="69"/>
      <c r="B138" s="69"/>
      <c r="C138" s="61">
        <v>10</v>
      </c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ht="18" customHeight="1">
      <c r="A139" s="69"/>
      <c r="B139" s="69"/>
      <c r="C139" s="61">
        <v>10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1:15" ht="18" customHeight="1">
      <c r="A140" s="69"/>
      <c r="B140" s="69"/>
      <c r="C140" s="61">
        <v>10</v>
      </c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ht="18" customHeight="1">
      <c r="A141" s="69"/>
      <c r="B141" s="69"/>
      <c r="C141" s="61">
        <v>10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ht="18" customHeight="1">
      <c r="A142" s="69"/>
      <c r="B142" s="69"/>
      <c r="C142" s="61">
        <v>10</v>
      </c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ht="18" customHeight="1">
      <c r="A143" s="69"/>
      <c r="B143" s="69"/>
      <c r="C143" s="61">
        <v>10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ht="18" customHeight="1">
      <c r="A144" s="69"/>
      <c r="B144" s="69"/>
      <c r="C144" s="61">
        <v>10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ht="18" customHeight="1">
      <c r="A145" s="69"/>
      <c r="B145" s="69"/>
      <c r="C145" s="61">
        <v>10</v>
      </c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ht="18" customHeight="1">
      <c r="A146" s="69"/>
      <c r="B146" s="69"/>
      <c r="C146" s="61">
        <v>10</v>
      </c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ht="18" customHeight="1">
      <c r="A147" s="69"/>
      <c r="B147" s="69"/>
      <c r="C147" s="61">
        <v>10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ht="18" customHeight="1">
      <c r="A148" s="61"/>
      <c r="B148" s="61"/>
      <c r="C148" s="61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ht="18" customHeight="1">
      <c r="A149" s="61"/>
      <c r="B149" s="61"/>
      <c r="C149" s="61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ht="18" customHeight="1">
      <c r="A150" s="61"/>
      <c r="B150" s="61"/>
      <c r="C150" s="61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ht="18" customHeight="1">
      <c r="A151" s="62"/>
      <c r="B151" s="62"/>
      <c r="C151" s="62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 ht="18" customHeight="1">
      <c r="A152" s="62"/>
      <c r="B152" s="62"/>
      <c r="C152" s="62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 ht="18" customHeight="1">
      <c r="A153" s="62"/>
      <c r="B153" s="62"/>
      <c r="C153" s="62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 ht="18" customHeight="1">
      <c r="A154" s="63" t="s">
        <v>42</v>
      </c>
      <c r="B154" s="63" t="s">
        <v>43</v>
      </c>
      <c r="C154" s="63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</row>
    <row r="155" spans="1:15" ht="18" customHeight="1">
      <c r="A155" s="63">
        <v>4</v>
      </c>
      <c r="B155" s="63"/>
      <c r="C155" s="63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</row>
    <row r="156" spans="1:15" ht="18" customHeight="1">
      <c r="A156" s="62"/>
      <c r="B156" s="62"/>
      <c r="C156" s="62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</row>
    <row r="157" spans="1:15" ht="18" customHeight="1">
      <c r="A157" s="58"/>
      <c r="B157" s="58"/>
      <c r="C157" s="58"/>
      <c r="D157" s="58" t="s">
        <v>44</v>
      </c>
      <c r="E157" s="58"/>
      <c r="F157" s="58" t="s">
        <v>45</v>
      </c>
      <c r="G157" s="58"/>
      <c r="H157" s="58"/>
      <c r="I157" s="58"/>
      <c r="J157" s="58" t="s">
        <v>46</v>
      </c>
      <c r="K157" s="58"/>
      <c r="L157" s="58"/>
      <c r="M157" s="58"/>
      <c r="N157" s="58" t="s">
        <v>8</v>
      </c>
      <c r="O157" s="58"/>
    </row>
    <row r="158" spans="1:15" ht="18" customHeight="1">
      <c r="A158" s="59" t="s">
        <v>37</v>
      </c>
      <c r="B158" s="59" t="s">
        <v>36</v>
      </c>
      <c r="C158" s="59" t="s">
        <v>1</v>
      </c>
      <c r="D158" s="60" t="s">
        <v>47</v>
      </c>
      <c r="E158" s="60" t="s">
        <v>48</v>
      </c>
      <c r="F158" s="60" t="s">
        <v>49</v>
      </c>
      <c r="G158" s="60" t="s">
        <v>50</v>
      </c>
      <c r="H158" s="60" t="s">
        <v>51</v>
      </c>
      <c r="I158" s="60" t="s">
        <v>48</v>
      </c>
      <c r="J158" s="60" t="s">
        <v>52</v>
      </c>
      <c r="K158" s="60" t="s">
        <v>50</v>
      </c>
      <c r="L158" s="60" t="s">
        <v>51</v>
      </c>
      <c r="M158" s="60" t="s">
        <v>48</v>
      </c>
      <c r="N158" s="60" t="s">
        <v>53</v>
      </c>
      <c r="O158" s="60" t="s">
        <v>48</v>
      </c>
    </row>
    <row r="159" spans="1:15" ht="18" customHeight="1">
      <c r="A159" s="65"/>
      <c r="B159" s="65"/>
      <c r="C159" s="6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 ht="18" customHeight="1">
      <c r="A160" s="72"/>
      <c r="B160" s="72"/>
      <c r="C160" s="79">
        <v>11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 ht="18" customHeight="1">
      <c r="A161" s="69"/>
      <c r="B161" s="69"/>
      <c r="C161" s="61">
        <v>11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 ht="18" customHeight="1">
      <c r="A162" s="69"/>
      <c r="B162" s="69"/>
      <c r="C162" s="61">
        <v>11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 ht="18" customHeight="1">
      <c r="A163" s="69"/>
      <c r="B163" s="69"/>
      <c r="C163" s="61">
        <v>11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 ht="18" customHeight="1">
      <c r="A164" s="69"/>
      <c r="B164" s="69"/>
      <c r="C164" s="61">
        <v>11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 ht="18" customHeight="1">
      <c r="A165" s="69"/>
      <c r="B165" s="69"/>
      <c r="C165" s="61">
        <v>11</v>
      </c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 ht="18" customHeight="1">
      <c r="A166" s="61"/>
      <c r="B166" s="61"/>
      <c r="C166" s="61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 ht="18" customHeight="1">
      <c r="A167" s="61"/>
      <c r="B167" s="61"/>
      <c r="C167" s="61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 ht="18" customHeight="1">
      <c r="A168" s="61"/>
      <c r="B168" s="61"/>
      <c r="C168" s="61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 ht="18" customHeight="1">
      <c r="A169" s="61"/>
      <c r="B169" s="61"/>
      <c r="C169" s="61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 ht="18" customHeight="1">
      <c r="A170" s="61"/>
      <c r="B170" s="61"/>
      <c r="C170" s="61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 ht="18" customHeight="1">
      <c r="A171" s="61"/>
      <c r="B171" s="61"/>
      <c r="C171" s="61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 ht="18" customHeight="1">
      <c r="A172" s="61"/>
      <c r="B172" s="61"/>
      <c r="C172" s="61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 ht="18" customHeight="1">
      <c r="A173" s="61"/>
      <c r="B173" s="61"/>
      <c r="C173" s="61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 ht="18" customHeight="1">
      <c r="A174" s="61"/>
      <c r="B174" s="61"/>
      <c r="C174" s="61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 ht="18" customHeight="1">
      <c r="A175" s="61"/>
      <c r="B175" s="61"/>
      <c r="C175" s="61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 ht="18" customHeight="1">
      <c r="A176" s="61"/>
      <c r="B176" s="61"/>
      <c r="C176" s="61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 ht="18" customHeight="1">
      <c r="A177" s="61"/>
      <c r="B177" s="61"/>
      <c r="C177" s="61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 ht="18" customHeight="1">
      <c r="A178" s="62"/>
      <c r="B178" s="62"/>
      <c r="C178" s="62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 ht="18" customHeight="1">
      <c r="A179" s="62"/>
      <c r="B179" s="62"/>
      <c r="C179" s="62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 ht="18" customHeight="1">
      <c r="A180" s="63" t="s">
        <v>42</v>
      </c>
      <c r="B180" s="63" t="s">
        <v>55</v>
      </c>
      <c r="C180" s="63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1:15" ht="18" customHeight="1">
      <c r="A181" s="63">
        <v>4</v>
      </c>
      <c r="B181" s="63"/>
      <c r="C181" s="63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</row>
    <row r="182" spans="1:15" ht="18" customHeight="1">
      <c r="A182" s="62"/>
      <c r="B182" s="62"/>
      <c r="C182" s="62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 ht="18" customHeight="1">
      <c r="A183" s="58"/>
      <c r="B183" s="58"/>
      <c r="C183" s="58"/>
      <c r="D183" s="58" t="s">
        <v>44</v>
      </c>
      <c r="E183" s="58"/>
      <c r="F183" s="58" t="s">
        <v>45</v>
      </c>
      <c r="G183" s="58"/>
      <c r="H183" s="58"/>
      <c r="I183" s="58"/>
      <c r="J183" s="58" t="s">
        <v>46</v>
      </c>
      <c r="K183" s="58"/>
      <c r="L183" s="58"/>
      <c r="M183" s="58"/>
      <c r="N183" s="58" t="s">
        <v>8</v>
      </c>
      <c r="O183" s="58"/>
    </row>
    <row r="184" spans="1:15" ht="18" customHeight="1">
      <c r="A184" s="59" t="s">
        <v>37</v>
      </c>
      <c r="B184" s="59" t="s">
        <v>36</v>
      </c>
      <c r="C184" s="59" t="s">
        <v>1</v>
      </c>
      <c r="D184" s="60" t="s">
        <v>47</v>
      </c>
      <c r="E184" s="60" t="s">
        <v>48</v>
      </c>
      <c r="F184" s="60" t="s">
        <v>49</v>
      </c>
      <c r="G184" s="60" t="s">
        <v>50</v>
      </c>
      <c r="H184" s="60" t="s">
        <v>51</v>
      </c>
      <c r="I184" s="60" t="s">
        <v>48</v>
      </c>
      <c r="J184" s="60" t="s">
        <v>52</v>
      </c>
      <c r="K184" s="60" t="s">
        <v>50</v>
      </c>
      <c r="L184" s="60" t="s">
        <v>51</v>
      </c>
      <c r="M184" s="60" t="s">
        <v>48</v>
      </c>
      <c r="N184" s="60" t="s">
        <v>53</v>
      </c>
      <c r="O184" s="60" t="s">
        <v>48</v>
      </c>
    </row>
    <row r="185" spans="1:15" ht="18" customHeight="1">
      <c r="A185" s="65"/>
      <c r="B185" s="65"/>
      <c r="C185" s="6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</row>
    <row r="186" spans="1:15" ht="18" customHeight="1">
      <c r="A186" s="72"/>
      <c r="B186" s="72"/>
      <c r="C186" s="79">
        <v>12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</row>
    <row r="187" spans="1:15" ht="18" customHeight="1">
      <c r="A187" s="69"/>
      <c r="B187" s="69"/>
      <c r="C187" s="61">
        <v>12</v>
      </c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1:15" ht="18" customHeight="1">
      <c r="A188" s="69"/>
      <c r="B188" s="69"/>
      <c r="C188" s="61">
        <v>12</v>
      </c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ht="18" customHeight="1">
      <c r="A189" s="69"/>
      <c r="B189" s="69"/>
      <c r="C189" s="61">
        <v>12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1:15" ht="18" customHeight="1">
      <c r="A190" s="69"/>
      <c r="B190" s="69"/>
      <c r="C190" s="61">
        <v>12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1:15" ht="18" customHeight="1">
      <c r="A191" s="69"/>
      <c r="B191" s="69"/>
      <c r="C191" s="61">
        <v>12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</row>
    <row r="192" spans="1:15" ht="18" customHeight="1">
      <c r="A192" s="69"/>
      <c r="B192" s="69"/>
      <c r="C192" s="61">
        <v>12</v>
      </c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</row>
    <row r="193" spans="1:15" ht="18" customHeight="1">
      <c r="A193" s="69"/>
      <c r="B193" s="69"/>
      <c r="C193" s="61">
        <v>12</v>
      </c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</row>
    <row r="194" spans="1:15" ht="18" customHeight="1">
      <c r="A194" s="69"/>
      <c r="B194" s="69"/>
      <c r="C194" s="61">
        <v>12</v>
      </c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</row>
    <row r="195" spans="1:15" ht="18" customHeight="1">
      <c r="A195" s="69"/>
      <c r="B195" s="69"/>
      <c r="C195" s="61">
        <v>12</v>
      </c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1:15" ht="18" customHeight="1">
      <c r="A196" s="69"/>
      <c r="B196" s="69"/>
      <c r="C196" s="61">
        <v>12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1:15" ht="18" customHeight="1">
      <c r="A197" s="74"/>
      <c r="B197" s="74"/>
      <c r="C197" s="61">
        <v>12</v>
      </c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</row>
    <row r="198" spans="1:15" ht="18" customHeight="1">
      <c r="A198" s="74"/>
      <c r="B198" s="74"/>
      <c r="C198" s="61">
        <v>12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1:15" ht="18" customHeight="1">
      <c r="A199" s="74"/>
      <c r="B199" s="74"/>
      <c r="C199" s="61">
        <v>12</v>
      </c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</row>
    <row r="200" spans="1:15" ht="18" customHeight="1">
      <c r="A200" s="74"/>
      <c r="B200" s="74"/>
      <c r="C200" s="61">
        <v>12</v>
      </c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1:15" ht="18" customHeight="1">
      <c r="A201" s="61"/>
      <c r="B201" s="61"/>
      <c r="C201" s="61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</row>
    <row r="202" spans="1:15" ht="18" customHeight="1">
      <c r="A202" s="62"/>
      <c r="B202" s="62"/>
      <c r="C202" s="62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</row>
    <row r="203" spans="1:15" ht="18" customHeight="1">
      <c r="A203" s="63" t="s">
        <v>42</v>
      </c>
      <c r="B203" s="63" t="s">
        <v>58</v>
      </c>
      <c r="C203" s="63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1:15" ht="18" customHeight="1">
      <c r="A204" s="63">
        <v>1</v>
      </c>
      <c r="C204" s="63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1:15" ht="18" customHeight="1">
      <c r="A205" s="62"/>
      <c r="B205" s="62"/>
      <c r="C205" s="62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 ht="18" customHeight="1">
      <c r="A206" s="58"/>
      <c r="B206" s="58"/>
      <c r="C206" s="58"/>
      <c r="D206" s="58" t="s">
        <v>44</v>
      </c>
      <c r="E206" s="58"/>
      <c r="F206" s="58" t="s">
        <v>45</v>
      </c>
      <c r="G206" s="58"/>
      <c r="H206" s="58"/>
      <c r="I206" s="58"/>
      <c r="J206" s="58" t="s">
        <v>46</v>
      </c>
      <c r="K206" s="58"/>
      <c r="L206" s="58"/>
      <c r="M206" s="58"/>
      <c r="N206" s="58" t="s">
        <v>8</v>
      </c>
      <c r="O206" s="58"/>
    </row>
    <row r="207" spans="1:15" ht="18" customHeight="1">
      <c r="A207" s="59" t="s">
        <v>37</v>
      </c>
      <c r="B207" s="59" t="s">
        <v>36</v>
      </c>
      <c r="C207" s="59" t="s">
        <v>1</v>
      </c>
      <c r="D207" s="60" t="s">
        <v>47</v>
      </c>
      <c r="E207" s="60" t="s">
        <v>48</v>
      </c>
      <c r="F207" s="60" t="s">
        <v>49</v>
      </c>
      <c r="G207" s="60" t="s">
        <v>50</v>
      </c>
      <c r="H207" s="60" t="s">
        <v>51</v>
      </c>
      <c r="I207" s="60" t="s">
        <v>48</v>
      </c>
      <c r="J207" s="60" t="s">
        <v>52</v>
      </c>
      <c r="K207" s="60" t="s">
        <v>50</v>
      </c>
      <c r="L207" s="60" t="s">
        <v>51</v>
      </c>
      <c r="M207" s="60" t="s">
        <v>48</v>
      </c>
      <c r="N207" s="60" t="s">
        <v>53</v>
      </c>
      <c r="O207" s="60" t="s">
        <v>48</v>
      </c>
    </row>
    <row r="208" spans="1:15" ht="18" customHeight="1">
      <c r="A208" s="65"/>
      <c r="B208" s="65"/>
      <c r="C208" s="59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</row>
    <row r="209" spans="1:15" ht="18" customHeight="1">
      <c r="A209" s="75"/>
      <c r="B209" s="75"/>
      <c r="C209" s="61">
        <v>13</v>
      </c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</row>
    <row r="210" spans="1:15" ht="18" customHeight="1">
      <c r="A210" s="75"/>
      <c r="B210" s="75"/>
      <c r="C210" s="61">
        <v>13</v>
      </c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</row>
    <row r="211" spans="1:15" ht="18" customHeight="1">
      <c r="A211" s="75"/>
      <c r="B211" s="75"/>
      <c r="C211" s="61">
        <v>13</v>
      </c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</row>
    <row r="212" spans="1:15" ht="18" customHeight="1">
      <c r="A212" s="75"/>
      <c r="B212" s="75"/>
      <c r="C212" s="61">
        <v>13</v>
      </c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</row>
    <row r="213" spans="1:15" ht="18" customHeight="1">
      <c r="A213" s="75"/>
      <c r="B213" s="75"/>
      <c r="C213" s="61">
        <v>13</v>
      </c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</row>
    <row r="214" spans="1:15" ht="18" customHeight="1">
      <c r="A214" s="61"/>
      <c r="B214" s="61"/>
      <c r="C214" s="61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</row>
    <row r="215" spans="1:15" ht="18" customHeight="1">
      <c r="A215" s="61"/>
      <c r="B215" s="61"/>
      <c r="C215" s="61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</row>
    <row r="216" spans="1:15" ht="18" customHeight="1">
      <c r="A216" s="61"/>
      <c r="B216" s="61"/>
      <c r="C216" s="61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</row>
    <row r="217" spans="1:15" ht="18" customHeight="1">
      <c r="A217" s="61"/>
      <c r="B217" s="61"/>
      <c r="C217" s="61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</row>
    <row r="218" spans="1:15" ht="18" customHeight="1">
      <c r="A218" s="61"/>
      <c r="B218" s="61"/>
      <c r="C218" s="61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</row>
    <row r="219" spans="1:15" ht="18" customHeight="1">
      <c r="A219" s="61"/>
      <c r="B219" s="61"/>
      <c r="C219" s="61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</row>
    <row r="220" spans="1:15" ht="18" customHeight="1">
      <c r="A220" s="61"/>
      <c r="B220" s="61"/>
      <c r="C220" s="61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</row>
    <row r="221" spans="1:15" ht="18" customHeight="1">
      <c r="A221" s="61"/>
      <c r="B221" s="61"/>
      <c r="C221" s="61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</row>
    <row r="222" spans="1:15" ht="18" customHeight="1">
      <c r="A222" s="61"/>
      <c r="B222" s="61"/>
      <c r="C222" s="61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</row>
    <row r="223" spans="1:15" ht="18" customHeight="1">
      <c r="A223" s="61"/>
      <c r="B223" s="61"/>
      <c r="C223" s="61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</row>
    <row r="224" spans="1:15" ht="18" customHeight="1">
      <c r="A224" s="61"/>
      <c r="B224" s="61"/>
      <c r="C224" s="61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</row>
    <row r="225" spans="1:15" ht="18" customHeight="1">
      <c r="A225" s="61"/>
      <c r="B225" s="61"/>
      <c r="C225" s="61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</row>
    <row r="226" spans="1:15" ht="18" customHeight="1">
      <c r="A226" s="62"/>
      <c r="B226" s="62"/>
      <c r="C226" s="62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</row>
    <row r="227" spans="1:15" ht="18" customHeight="1">
      <c r="A227" s="62"/>
      <c r="B227" s="62"/>
      <c r="C227" s="62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</row>
    <row r="228" spans="1:15" ht="18" customHeight="1">
      <c r="A228" s="62"/>
      <c r="B228" s="62"/>
      <c r="C228" s="62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</row>
    <row r="229" spans="1:15" ht="18" customHeight="1">
      <c r="A229" s="63" t="s">
        <v>54</v>
      </c>
      <c r="B229" s="63" t="s">
        <v>56</v>
      </c>
      <c r="C229" s="63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1:15" ht="18" customHeight="1">
      <c r="A230" s="63">
        <v>1</v>
      </c>
      <c r="B230" s="63"/>
      <c r="C230" s="63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1:15" ht="18" customHeight="1">
      <c r="A231" s="62"/>
      <c r="B231" s="62"/>
      <c r="C231" s="62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</row>
    <row r="232" spans="1:15" ht="18" customHeight="1">
      <c r="A232" s="58"/>
      <c r="B232" s="58"/>
      <c r="C232" s="58"/>
      <c r="D232" s="58" t="s">
        <v>44</v>
      </c>
      <c r="E232" s="58"/>
      <c r="F232" s="58" t="s">
        <v>45</v>
      </c>
      <c r="G232" s="58"/>
      <c r="H232" s="58"/>
      <c r="I232" s="58"/>
      <c r="J232" s="58" t="s">
        <v>57</v>
      </c>
      <c r="K232" s="58"/>
      <c r="L232" s="58"/>
      <c r="M232" s="58"/>
      <c r="N232" s="58" t="s">
        <v>8</v>
      </c>
      <c r="O232" s="58"/>
    </row>
    <row r="233" spans="1:15" ht="18" customHeight="1">
      <c r="A233" s="99" t="s">
        <v>37</v>
      </c>
      <c r="B233" s="99" t="s">
        <v>36</v>
      </c>
      <c r="C233" s="99" t="s">
        <v>1</v>
      </c>
      <c r="D233" s="60" t="s">
        <v>47</v>
      </c>
      <c r="E233" s="60" t="s">
        <v>48</v>
      </c>
      <c r="F233" s="60" t="s">
        <v>49</v>
      </c>
      <c r="G233" s="60" t="s">
        <v>50</v>
      </c>
      <c r="H233" s="60" t="s">
        <v>51</v>
      </c>
      <c r="I233" s="60" t="s">
        <v>48</v>
      </c>
      <c r="J233" s="60" t="s">
        <v>52</v>
      </c>
      <c r="K233" s="60" t="s">
        <v>50</v>
      </c>
      <c r="L233" s="60" t="s">
        <v>51</v>
      </c>
      <c r="M233" s="60" t="s">
        <v>48</v>
      </c>
      <c r="N233" s="60" t="s">
        <v>53</v>
      </c>
      <c r="O233" s="60" t="s">
        <v>48</v>
      </c>
    </row>
    <row r="234" spans="1:15" ht="18" customHeight="1">
      <c r="A234" s="102"/>
      <c r="B234" s="102"/>
      <c r="C234" s="103"/>
      <c r="D234" s="98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</row>
    <row r="235" spans="1:15" ht="18" customHeight="1">
      <c r="A235" s="102"/>
      <c r="B235" s="102"/>
      <c r="C235" s="104"/>
      <c r="D235" s="98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</row>
    <row r="236" spans="1:15" ht="18" customHeight="1">
      <c r="A236" s="102"/>
      <c r="B236" s="102"/>
      <c r="C236" s="105"/>
      <c r="D236" s="98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</row>
    <row r="237" spans="1:15" ht="12.75" hidden="1">
      <c r="A237" s="102"/>
      <c r="B237" s="102"/>
      <c r="C237" s="105"/>
      <c r="D237" s="98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</row>
    <row r="238" spans="1:15" ht="18" customHeight="1">
      <c r="A238" s="102"/>
      <c r="B238" s="102"/>
      <c r="C238" s="105"/>
      <c r="D238" s="98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</row>
    <row r="239" spans="1:15" ht="18" customHeight="1">
      <c r="A239" s="102"/>
      <c r="B239" s="102"/>
      <c r="C239" s="105"/>
      <c r="D239" s="98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</row>
    <row r="240" spans="1:15" ht="18" customHeight="1">
      <c r="A240" s="102"/>
      <c r="B240" s="102"/>
      <c r="C240" s="105"/>
      <c r="D240" s="98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</row>
    <row r="241" spans="1:15" ht="18" customHeight="1">
      <c r="A241" s="102"/>
      <c r="B241" s="102"/>
      <c r="C241" s="105"/>
      <c r="D241" s="98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</row>
    <row r="242" spans="1:15" ht="18" customHeight="1">
      <c r="A242" s="102"/>
      <c r="B242" s="102"/>
      <c r="C242" s="105"/>
      <c r="D242" s="98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</row>
    <row r="243" spans="1:15" ht="18" customHeight="1">
      <c r="A243" s="102"/>
      <c r="B243" s="102"/>
      <c r="C243" s="105"/>
      <c r="D243" s="98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</row>
    <row r="244" spans="1:15" ht="18" customHeight="1">
      <c r="A244" s="100"/>
      <c r="B244" s="100"/>
      <c r="C244" s="101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</row>
    <row r="245" spans="1:15" ht="18" customHeight="1">
      <c r="A245" s="61"/>
      <c r="B245" s="61"/>
      <c r="C245" s="61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</row>
    <row r="246" spans="1:15" ht="18" customHeight="1">
      <c r="A246" s="61"/>
      <c r="B246" s="61"/>
      <c r="C246" s="61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</row>
    <row r="247" spans="1:15" ht="18" customHeight="1">
      <c r="A247" s="61"/>
      <c r="B247" s="61"/>
      <c r="C247" s="61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</row>
    <row r="248" spans="1:15" ht="18" customHeight="1">
      <c r="A248" s="61"/>
      <c r="B248" s="61"/>
      <c r="C248" s="61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</row>
    <row r="249" spans="1:15" ht="18" customHeight="1">
      <c r="A249" s="61"/>
      <c r="B249" s="61"/>
      <c r="C249" s="61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</row>
    <row r="250" spans="1:15" ht="18" customHeight="1">
      <c r="A250" s="61"/>
      <c r="B250" s="61"/>
      <c r="C250" s="61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</row>
    <row r="251" spans="1:15" ht="18" customHeight="1">
      <c r="A251" s="61"/>
      <c r="B251" s="61"/>
      <c r="C251" s="61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</row>
    <row r="252" spans="1:15" ht="18" customHeight="1">
      <c r="A252" s="61"/>
      <c r="B252" s="61"/>
      <c r="C252" s="61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</row>
    <row r="253" spans="1:15" ht="18" customHeight="1">
      <c r="A253" s="62"/>
      <c r="B253" s="62"/>
      <c r="C253" s="62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1:15" ht="18" customHeight="1">
      <c r="A254" s="63" t="s">
        <v>42</v>
      </c>
      <c r="B254" s="63" t="s">
        <v>56</v>
      </c>
      <c r="C254" s="63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1:15" ht="18" customHeight="1">
      <c r="A255" s="63">
        <v>2</v>
      </c>
      <c r="B255" s="63"/>
      <c r="C255" s="63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1:15" ht="18" customHeight="1">
      <c r="A256" s="62"/>
      <c r="B256" s="62"/>
      <c r="C256" s="62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1:15" ht="18" customHeight="1">
      <c r="A257" s="58"/>
      <c r="B257" s="58"/>
      <c r="C257" s="58"/>
      <c r="D257" s="58" t="s">
        <v>44</v>
      </c>
      <c r="E257" s="58"/>
      <c r="F257" s="58" t="s">
        <v>45</v>
      </c>
      <c r="G257" s="58"/>
      <c r="H257" s="58"/>
      <c r="I257" s="58"/>
      <c r="J257" s="58" t="s">
        <v>46</v>
      </c>
      <c r="K257" s="58"/>
      <c r="L257" s="58"/>
      <c r="M257" s="58"/>
      <c r="N257" s="58" t="s">
        <v>8</v>
      </c>
      <c r="O257" s="58"/>
    </row>
    <row r="258" spans="1:15" ht="18" customHeight="1">
      <c r="A258" s="59" t="s">
        <v>37</v>
      </c>
      <c r="B258" s="59" t="s">
        <v>36</v>
      </c>
      <c r="C258" s="59" t="s">
        <v>1</v>
      </c>
      <c r="D258" s="60" t="s">
        <v>47</v>
      </c>
      <c r="E258" s="60" t="s">
        <v>48</v>
      </c>
      <c r="F258" s="60" t="s">
        <v>49</v>
      </c>
      <c r="G258" s="60" t="s">
        <v>50</v>
      </c>
      <c r="H258" s="60" t="s">
        <v>51</v>
      </c>
      <c r="I258" s="60" t="s">
        <v>48</v>
      </c>
      <c r="J258" s="60" t="s">
        <v>52</v>
      </c>
      <c r="K258" s="60" t="s">
        <v>50</v>
      </c>
      <c r="L258" s="60" t="s">
        <v>51</v>
      </c>
      <c r="M258" s="60" t="s">
        <v>48</v>
      </c>
      <c r="N258" s="60" t="s">
        <v>53</v>
      </c>
      <c r="O258" s="60" t="s">
        <v>48</v>
      </c>
    </row>
    <row r="259" spans="1:15" ht="18" customHeight="1">
      <c r="A259" s="65"/>
      <c r="B259" s="65"/>
      <c r="C259" s="65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</row>
    <row r="260" spans="1:15" ht="18" customHeight="1">
      <c r="A260" s="72"/>
      <c r="B260" s="72"/>
      <c r="C260" s="79">
        <v>6</v>
      </c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</row>
    <row r="261" spans="1:15" ht="18" customHeight="1">
      <c r="A261" s="69"/>
      <c r="B261" s="69"/>
      <c r="C261" s="61">
        <v>6</v>
      </c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</row>
    <row r="262" spans="1:15" ht="18" customHeight="1">
      <c r="A262" s="69"/>
      <c r="B262" s="69"/>
      <c r="C262" s="61">
        <v>6</v>
      </c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</row>
    <row r="263" spans="1:15" ht="18" customHeight="1">
      <c r="A263" s="69"/>
      <c r="B263" s="69"/>
      <c r="C263" s="61">
        <v>6</v>
      </c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</row>
    <row r="264" spans="1:15" ht="18" customHeight="1">
      <c r="A264" s="69"/>
      <c r="B264" s="69"/>
      <c r="C264" s="61">
        <v>6</v>
      </c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</row>
    <row r="265" spans="1:15" ht="18" customHeight="1">
      <c r="A265" s="69"/>
      <c r="B265" s="69"/>
      <c r="C265" s="61">
        <v>6</v>
      </c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</row>
    <row r="266" spans="1:15" ht="18" customHeight="1">
      <c r="A266" s="69"/>
      <c r="B266" s="69"/>
      <c r="C266" s="61">
        <v>6</v>
      </c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</row>
    <row r="267" spans="1:15" ht="18" customHeight="1">
      <c r="A267" s="61"/>
      <c r="B267" s="61"/>
      <c r="C267" s="61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</row>
    <row r="268" spans="1:15" ht="18" customHeight="1">
      <c r="A268" s="61"/>
      <c r="B268" s="61"/>
      <c r="C268" s="61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</row>
    <row r="269" spans="1:15" ht="18" customHeight="1">
      <c r="A269" s="61"/>
      <c r="B269" s="61"/>
      <c r="C269" s="61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</row>
    <row r="270" spans="1:15" ht="18" customHeight="1">
      <c r="A270" s="61"/>
      <c r="B270" s="61"/>
      <c r="C270" s="61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</row>
    <row r="271" spans="1:15" ht="18" customHeight="1">
      <c r="A271" s="61"/>
      <c r="B271" s="61"/>
      <c r="C271" s="61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</row>
    <row r="272" spans="1:15" ht="18" customHeight="1">
      <c r="A272" s="61"/>
      <c r="B272" s="61"/>
      <c r="C272" s="61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</row>
    <row r="273" spans="1:15" ht="18" customHeight="1">
      <c r="A273" s="61"/>
      <c r="B273" s="61"/>
      <c r="C273" s="61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</row>
    <row r="274" spans="1:15" ht="19.5" customHeight="1">
      <c r="A274" s="62"/>
      <c r="B274" s="62"/>
      <c r="C274" s="62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</row>
    <row r="275" spans="1:15" ht="18" customHeight="1">
      <c r="A275" s="62"/>
      <c r="B275" s="62"/>
      <c r="C275" s="62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</row>
    <row r="276" spans="1:15" ht="18" customHeight="1">
      <c r="A276" s="62"/>
      <c r="B276" s="62"/>
      <c r="C276" s="62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</row>
    <row r="277" spans="1:15" ht="18" customHeight="1">
      <c r="A277" s="62"/>
      <c r="B277" s="62"/>
      <c r="C277" s="62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</row>
    <row r="278" spans="1:15" ht="18" customHeight="1">
      <c r="A278" s="63" t="s">
        <v>42</v>
      </c>
      <c r="B278" s="63" t="s">
        <v>58</v>
      </c>
      <c r="C278" s="63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</row>
    <row r="279" spans="1:15" ht="18" customHeight="1">
      <c r="A279" s="63">
        <v>2</v>
      </c>
      <c r="B279" s="63"/>
      <c r="C279" s="63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</row>
    <row r="280" spans="1:15" ht="18" customHeight="1">
      <c r="A280" s="62"/>
      <c r="B280" s="62"/>
      <c r="C280" s="62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</row>
    <row r="281" spans="1:15" ht="18" customHeight="1">
      <c r="A281" s="58"/>
      <c r="B281" s="58"/>
      <c r="C281" s="58"/>
      <c r="D281" s="58" t="s">
        <v>44</v>
      </c>
      <c r="E281" s="58"/>
      <c r="F281" s="58" t="s">
        <v>45</v>
      </c>
      <c r="G281" s="58"/>
      <c r="H281" s="58"/>
      <c r="I281" s="58"/>
      <c r="J281" s="58" t="s">
        <v>46</v>
      </c>
      <c r="K281" s="58"/>
      <c r="L281" s="58"/>
      <c r="M281" s="58"/>
      <c r="N281" s="58" t="s">
        <v>8</v>
      </c>
      <c r="O281" s="58"/>
    </row>
    <row r="282" spans="1:15" ht="18" customHeight="1">
      <c r="A282" s="59" t="s">
        <v>37</v>
      </c>
      <c r="B282" s="59" t="s">
        <v>36</v>
      </c>
      <c r="C282" s="59" t="s">
        <v>1</v>
      </c>
      <c r="D282" s="60" t="s">
        <v>47</v>
      </c>
      <c r="E282" s="60" t="s">
        <v>48</v>
      </c>
      <c r="F282" s="60" t="s">
        <v>49</v>
      </c>
      <c r="G282" s="60" t="s">
        <v>50</v>
      </c>
      <c r="H282" s="60" t="s">
        <v>51</v>
      </c>
      <c r="I282" s="60" t="s">
        <v>48</v>
      </c>
      <c r="J282" s="60" t="s">
        <v>52</v>
      </c>
      <c r="K282" s="60" t="s">
        <v>50</v>
      </c>
      <c r="L282" s="60" t="s">
        <v>51</v>
      </c>
      <c r="M282" s="60" t="s">
        <v>48</v>
      </c>
      <c r="N282" s="60" t="s">
        <v>53</v>
      </c>
      <c r="O282" s="60" t="s">
        <v>48</v>
      </c>
    </row>
    <row r="283" spans="1:15" ht="18" customHeight="1">
      <c r="A283" s="65"/>
      <c r="B283" s="65"/>
      <c r="C283" s="65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</row>
    <row r="284" spans="1:15" ht="18" customHeight="1">
      <c r="A284" s="72"/>
      <c r="B284" s="72"/>
      <c r="C284" s="79">
        <v>7</v>
      </c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</row>
    <row r="285" spans="1:15" ht="18" customHeight="1">
      <c r="A285" s="69"/>
      <c r="B285" s="69"/>
      <c r="C285" s="61">
        <v>7</v>
      </c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</row>
    <row r="286" spans="1:15" ht="18" customHeight="1">
      <c r="A286" s="69"/>
      <c r="B286" s="69"/>
      <c r="C286" s="61">
        <v>7</v>
      </c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</row>
    <row r="287" spans="1:15" ht="18" customHeight="1">
      <c r="A287" s="69"/>
      <c r="B287" s="69"/>
      <c r="C287" s="61">
        <v>7</v>
      </c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</row>
    <row r="288" spans="1:15" ht="18" customHeight="1">
      <c r="A288" s="69"/>
      <c r="B288" s="69"/>
      <c r="C288" s="61">
        <v>7</v>
      </c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</row>
    <row r="289" spans="1:15" ht="18" customHeight="1">
      <c r="A289" s="69"/>
      <c r="B289" s="69"/>
      <c r="C289" s="61">
        <v>7</v>
      </c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</row>
    <row r="290" spans="1:15" ht="18" customHeight="1">
      <c r="A290" s="69"/>
      <c r="B290" s="69"/>
      <c r="C290" s="61">
        <v>7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</row>
    <row r="291" spans="1:15" ht="18" customHeight="1">
      <c r="A291" s="69"/>
      <c r="B291" s="69"/>
      <c r="C291" s="61">
        <v>7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</row>
    <row r="292" spans="1:15" ht="18" customHeight="1">
      <c r="A292" s="69"/>
      <c r="B292" s="69"/>
      <c r="C292" s="61">
        <v>7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</row>
    <row r="293" spans="1:15" ht="18" customHeight="1">
      <c r="A293" s="69"/>
      <c r="B293" s="69"/>
      <c r="C293" s="61">
        <v>7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</row>
    <row r="294" spans="1:15" ht="18" customHeight="1">
      <c r="A294" s="61"/>
      <c r="B294" s="61"/>
      <c r="C294" s="61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</row>
    <row r="295" spans="1:15" ht="18" customHeight="1">
      <c r="A295" s="61"/>
      <c r="B295" s="61"/>
      <c r="C295" s="61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</row>
    <row r="296" spans="1:15" ht="18" customHeight="1">
      <c r="A296" s="61"/>
      <c r="B296" s="61"/>
      <c r="C296" s="61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</row>
    <row r="297" spans="1:15" ht="18" customHeight="1">
      <c r="A297" s="61"/>
      <c r="B297" s="61"/>
      <c r="C297" s="61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</row>
    <row r="298" spans="1:15" ht="18" customHeight="1">
      <c r="A298" s="61"/>
      <c r="B298" s="61"/>
      <c r="C298" s="61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</row>
    <row r="299" spans="1:15" ht="18" customHeight="1">
      <c r="A299" s="61"/>
      <c r="B299" s="61"/>
      <c r="C299" s="61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</row>
    <row r="300" spans="1:15" ht="18" customHeight="1">
      <c r="A300" s="61"/>
      <c r="B300" s="61"/>
      <c r="C300" s="61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</row>
    <row r="301" spans="1:15" ht="18" customHeight="1">
      <c r="A301" s="61"/>
      <c r="B301" s="61"/>
      <c r="C301" s="61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</row>
    <row r="302" spans="1:15" ht="18" customHeight="1">
      <c r="A302" s="62"/>
      <c r="B302" s="62"/>
      <c r="C302" s="62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</row>
    <row r="303" spans="1:15" ht="18" customHeight="1">
      <c r="A303" s="63" t="s">
        <v>42</v>
      </c>
      <c r="B303" s="63" t="s">
        <v>56</v>
      </c>
      <c r="C303" s="63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</row>
    <row r="304" spans="1:15" ht="18" customHeight="1">
      <c r="A304" s="63">
        <v>3</v>
      </c>
      <c r="B304" s="63"/>
      <c r="C304" s="63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</row>
    <row r="305" spans="1:15" ht="18" customHeight="1">
      <c r="A305" s="62"/>
      <c r="B305" s="62"/>
      <c r="C305" s="62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</row>
    <row r="306" spans="1:15" ht="18" customHeight="1">
      <c r="A306" s="58"/>
      <c r="B306" s="58"/>
      <c r="C306" s="58"/>
      <c r="D306" s="58" t="s">
        <v>44</v>
      </c>
      <c r="E306" s="58"/>
      <c r="F306" s="58" t="s">
        <v>45</v>
      </c>
      <c r="G306" s="58"/>
      <c r="H306" s="58"/>
      <c r="I306" s="58"/>
      <c r="J306" s="58" t="s">
        <v>46</v>
      </c>
      <c r="K306" s="58"/>
      <c r="L306" s="58"/>
      <c r="M306" s="58"/>
      <c r="N306" s="58" t="s">
        <v>8</v>
      </c>
      <c r="O306" s="58"/>
    </row>
    <row r="307" spans="1:15" ht="18" customHeight="1">
      <c r="A307" s="59" t="s">
        <v>37</v>
      </c>
      <c r="B307" s="59" t="s">
        <v>36</v>
      </c>
      <c r="C307" s="59" t="s">
        <v>1</v>
      </c>
      <c r="D307" s="60" t="s">
        <v>47</v>
      </c>
      <c r="E307" s="60" t="s">
        <v>48</v>
      </c>
      <c r="F307" s="60" t="s">
        <v>49</v>
      </c>
      <c r="G307" s="60" t="s">
        <v>50</v>
      </c>
      <c r="H307" s="60" t="s">
        <v>51</v>
      </c>
      <c r="I307" s="60" t="s">
        <v>48</v>
      </c>
      <c r="J307" s="60" t="s">
        <v>52</v>
      </c>
      <c r="K307" s="60" t="s">
        <v>50</v>
      </c>
      <c r="L307" s="60" t="s">
        <v>51</v>
      </c>
      <c r="M307" s="60" t="s">
        <v>48</v>
      </c>
      <c r="N307" s="60" t="s">
        <v>53</v>
      </c>
      <c r="O307" s="60" t="s">
        <v>48</v>
      </c>
    </row>
    <row r="308" spans="1:15" ht="18" customHeight="1">
      <c r="A308" s="65"/>
      <c r="B308" s="65"/>
      <c r="C308" s="65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</row>
    <row r="309" spans="1:15" ht="18" customHeight="1">
      <c r="A309" s="72"/>
      <c r="B309" s="72"/>
      <c r="C309" s="79">
        <v>8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</row>
    <row r="310" spans="1:15" ht="18" customHeight="1">
      <c r="A310" s="69"/>
      <c r="B310" s="69"/>
      <c r="C310" s="61">
        <v>8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</row>
    <row r="311" spans="1:15" ht="18" customHeight="1">
      <c r="A311" s="69"/>
      <c r="B311" s="69"/>
      <c r="C311" s="61">
        <v>8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</row>
    <row r="312" spans="1:15" ht="18" customHeight="1">
      <c r="A312" s="69"/>
      <c r="B312" s="69"/>
      <c r="C312" s="61">
        <v>8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</row>
    <row r="313" spans="1:15" ht="18" customHeight="1">
      <c r="A313" s="69"/>
      <c r="B313" s="69"/>
      <c r="C313" s="61">
        <v>8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</row>
    <row r="314" spans="1:15" ht="18" customHeight="1">
      <c r="A314" s="69"/>
      <c r="B314" s="69"/>
      <c r="C314" s="61">
        <v>8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</row>
    <row r="315" spans="1:15" ht="18" customHeight="1">
      <c r="A315" s="69"/>
      <c r="B315" s="69"/>
      <c r="C315" s="61">
        <v>8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</row>
    <row r="316" spans="1:15" ht="18" customHeight="1">
      <c r="A316" s="69"/>
      <c r="B316" s="69"/>
      <c r="C316" s="61">
        <v>8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</row>
    <row r="317" spans="1:15" ht="18" customHeight="1">
      <c r="A317" s="69"/>
      <c r="B317" s="69"/>
      <c r="C317" s="61">
        <v>8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</row>
    <row r="318" spans="1:15" ht="18" customHeight="1">
      <c r="A318" s="69"/>
      <c r="B318" s="69"/>
      <c r="C318" s="61">
        <v>8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</row>
    <row r="319" spans="1:15" ht="18" customHeight="1">
      <c r="A319" s="69"/>
      <c r="B319" s="69"/>
      <c r="C319" s="61">
        <v>8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</row>
    <row r="320" spans="1:15" ht="18" customHeight="1">
      <c r="A320" s="69"/>
      <c r="B320" s="69"/>
      <c r="C320" s="61">
        <v>8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</row>
    <row r="321" spans="1:15" ht="18" customHeight="1">
      <c r="A321" s="61"/>
      <c r="B321" s="61"/>
      <c r="C321" s="61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</row>
    <row r="322" spans="1:15" ht="18" customHeight="1">
      <c r="A322" s="61"/>
      <c r="B322" s="61"/>
      <c r="C322" s="61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</row>
    <row r="323" spans="1:15" ht="18" customHeight="1">
      <c r="A323" s="61"/>
      <c r="B323" s="61"/>
      <c r="C323" s="61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</row>
    <row r="324" spans="1:15" ht="18" customHeight="1">
      <c r="A324" s="61"/>
      <c r="B324" s="61"/>
      <c r="C324" s="61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</row>
    <row r="325" spans="1:15" ht="18" customHeight="1">
      <c r="A325" s="61"/>
      <c r="B325" s="61"/>
      <c r="C325" s="61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</row>
    <row r="326" spans="1:15" ht="18" customHeight="1">
      <c r="A326" s="61"/>
      <c r="B326" s="61"/>
      <c r="C326" s="61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</row>
    <row r="327" spans="1:15" ht="18" customHeight="1">
      <c r="A327" s="62"/>
      <c r="B327" s="62"/>
      <c r="C327" s="62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</row>
    <row r="328" spans="1:15" ht="18" customHeight="1">
      <c r="A328" s="62"/>
      <c r="B328" s="62"/>
      <c r="C328" s="62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</row>
    <row r="329" spans="1:15" ht="18" customHeight="1">
      <c r="A329" s="63" t="s">
        <v>42</v>
      </c>
      <c r="B329" s="63" t="s">
        <v>56</v>
      </c>
      <c r="C329" s="63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</row>
    <row r="330" spans="1:15" ht="18" customHeight="1">
      <c r="A330" s="63">
        <v>3</v>
      </c>
      <c r="B330" s="63"/>
      <c r="C330" s="63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</row>
    <row r="331" spans="1:15" ht="18" customHeight="1">
      <c r="A331" s="63"/>
      <c r="B331" s="63"/>
      <c r="C331" s="63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</row>
    <row r="332" spans="1:15" ht="18" customHeight="1">
      <c r="A332" s="58"/>
      <c r="B332" s="58"/>
      <c r="C332" s="58"/>
      <c r="D332" s="58" t="s">
        <v>44</v>
      </c>
      <c r="E332" s="58"/>
      <c r="F332" s="58" t="s">
        <v>45</v>
      </c>
      <c r="G332" s="58"/>
      <c r="H332" s="58"/>
      <c r="I332" s="58"/>
      <c r="J332" s="58" t="s">
        <v>46</v>
      </c>
      <c r="K332" s="58"/>
      <c r="L332" s="58"/>
      <c r="M332" s="58"/>
      <c r="N332" s="58" t="s">
        <v>8</v>
      </c>
      <c r="O332" s="58"/>
    </row>
    <row r="333" spans="1:15" ht="18" customHeight="1">
      <c r="A333" s="59" t="s">
        <v>37</v>
      </c>
      <c r="B333" s="59" t="s">
        <v>36</v>
      </c>
      <c r="C333" s="59" t="s">
        <v>1</v>
      </c>
      <c r="D333" s="60" t="s">
        <v>47</v>
      </c>
      <c r="E333" s="60" t="s">
        <v>48</v>
      </c>
      <c r="F333" s="60" t="s">
        <v>49</v>
      </c>
      <c r="G333" s="60" t="s">
        <v>50</v>
      </c>
      <c r="H333" s="60" t="s">
        <v>51</v>
      </c>
      <c r="I333" s="60" t="s">
        <v>48</v>
      </c>
      <c r="J333" s="60" t="s">
        <v>52</v>
      </c>
      <c r="K333" s="60" t="s">
        <v>50</v>
      </c>
      <c r="L333" s="60" t="s">
        <v>51</v>
      </c>
      <c r="M333" s="60" t="s">
        <v>48</v>
      </c>
      <c r="N333" s="60" t="s">
        <v>53</v>
      </c>
      <c r="O333" s="60" t="s">
        <v>48</v>
      </c>
    </row>
    <row r="334" spans="1:15" ht="18" customHeight="1">
      <c r="A334" s="65"/>
      <c r="B334" s="65"/>
      <c r="C334" s="65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</row>
    <row r="335" spans="1:15" ht="18" customHeight="1">
      <c r="A335" s="72"/>
      <c r="B335" s="72"/>
      <c r="C335" s="79">
        <v>9</v>
      </c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</row>
    <row r="336" spans="1:15" ht="18" customHeight="1">
      <c r="A336" s="69"/>
      <c r="B336" s="69"/>
      <c r="C336" s="61">
        <v>9</v>
      </c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</row>
    <row r="337" spans="1:15" ht="18" customHeight="1">
      <c r="A337" s="69"/>
      <c r="B337" s="69"/>
      <c r="C337" s="61">
        <v>9</v>
      </c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</row>
    <row r="338" spans="1:15" ht="18" customHeight="1">
      <c r="A338" s="69"/>
      <c r="B338" s="69"/>
      <c r="C338" s="61">
        <v>9</v>
      </c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</row>
    <row r="339" spans="1:15" ht="18" customHeight="1">
      <c r="A339" s="69"/>
      <c r="B339" s="69"/>
      <c r="C339" s="61">
        <v>9</v>
      </c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</row>
    <row r="340" spans="1:15" ht="18" customHeight="1">
      <c r="A340" s="69"/>
      <c r="B340" s="69"/>
      <c r="C340" s="61">
        <v>9</v>
      </c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</row>
    <row r="341" spans="1:15" ht="18" customHeight="1">
      <c r="A341" s="69"/>
      <c r="B341" s="69"/>
      <c r="C341" s="61">
        <v>9</v>
      </c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</row>
    <row r="342" spans="1:15" ht="18" customHeight="1">
      <c r="A342" s="69"/>
      <c r="B342" s="69"/>
      <c r="C342" s="61">
        <v>9</v>
      </c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</row>
    <row r="343" spans="1:15" ht="18" customHeight="1">
      <c r="A343" s="69"/>
      <c r="B343" s="69"/>
      <c r="C343" s="61">
        <v>9</v>
      </c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</row>
    <row r="344" spans="1:15" ht="18" customHeight="1">
      <c r="A344" s="69"/>
      <c r="B344" s="69"/>
      <c r="C344" s="61">
        <v>9</v>
      </c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</row>
    <row r="345" spans="1:15" ht="18" customHeight="1">
      <c r="A345" s="69"/>
      <c r="B345" s="69"/>
      <c r="C345" s="61">
        <v>9</v>
      </c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</row>
    <row r="346" spans="1:15" ht="18" customHeight="1">
      <c r="A346" s="69"/>
      <c r="B346" s="69"/>
      <c r="C346" s="61">
        <v>9</v>
      </c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</row>
    <row r="347" spans="1:15" ht="18" customHeight="1">
      <c r="A347" s="69"/>
      <c r="B347" s="69"/>
      <c r="C347" s="61">
        <v>9</v>
      </c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</row>
    <row r="348" spans="1:15" ht="18" customHeight="1">
      <c r="A348" s="69"/>
      <c r="B348" s="69"/>
      <c r="C348" s="61">
        <v>9</v>
      </c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</row>
    <row r="349" spans="1:15" ht="18" customHeight="1">
      <c r="A349" s="69"/>
      <c r="B349" s="69"/>
      <c r="C349" s="61">
        <v>9</v>
      </c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</row>
    <row r="350" spans="1:15" ht="18" customHeight="1">
      <c r="A350" s="61"/>
      <c r="B350" s="61"/>
      <c r="C350" s="61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</row>
    <row r="351" spans="1:15" ht="18" customHeight="1">
      <c r="A351" s="61"/>
      <c r="B351" s="61"/>
      <c r="C351" s="61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</row>
    <row r="352" spans="1:15" ht="18" customHeight="1">
      <c r="A352" s="61"/>
      <c r="B352" s="61"/>
      <c r="C352" s="61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</row>
    <row r="353" spans="1:15" ht="18" customHeight="1">
      <c r="A353" s="62"/>
      <c r="B353" s="62"/>
      <c r="C353" s="62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</row>
    <row r="354" spans="1:15" ht="18" customHeight="1">
      <c r="A354" s="63" t="s">
        <v>42</v>
      </c>
      <c r="B354" s="63" t="s">
        <v>56</v>
      </c>
      <c r="C354" s="63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</row>
    <row r="355" spans="1:15" ht="18" customHeight="1">
      <c r="A355" s="63">
        <v>4</v>
      </c>
      <c r="B355" s="63"/>
      <c r="C355" s="63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</row>
    <row r="356" spans="1:15" ht="18" customHeight="1">
      <c r="A356" s="63"/>
      <c r="B356" s="63"/>
      <c r="C356" s="63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</row>
    <row r="357" spans="1:15" ht="18" customHeight="1">
      <c r="A357" s="63"/>
      <c r="B357" s="63"/>
      <c r="C357" s="63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</row>
    <row r="358" spans="1:15" ht="18" customHeight="1">
      <c r="A358" s="58"/>
      <c r="B358" s="58"/>
      <c r="C358" s="58"/>
      <c r="D358" s="58" t="s">
        <v>44</v>
      </c>
      <c r="E358" s="58"/>
      <c r="F358" s="58" t="s">
        <v>45</v>
      </c>
      <c r="G358" s="58"/>
      <c r="H358" s="58"/>
      <c r="I358" s="58"/>
      <c r="J358" s="58" t="s">
        <v>46</v>
      </c>
      <c r="K358" s="58"/>
      <c r="L358" s="58"/>
      <c r="M358" s="58"/>
      <c r="N358" s="58" t="s">
        <v>8</v>
      </c>
      <c r="O358" s="58"/>
    </row>
    <row r="359" spans="1:15" ht="18" customHeight="1">
      <c r="A359" s="59" t="s">
        <v>37</v>
      </c>
      <c r="B359" s="59" t="s">
        <v>36</v>
      </c>
      <c r="C359" s="59" t="s">
        <v>1</v>
      </c>
      <c r="D359" s="60" t="s">
        <v>47</v>
      </c>
      <c r="E359" s="60" t="s">
        <v>48</v>
      </c>
      <c r="F359" s="60" t="s">
        <v>49</v>
      </c>
      <c r="G359" s="60" t="s">
        <v>50</v>
      </c>
      <c r="H359" s="60" t="s">
        <v>51</v>
      </c>
      <c r="I359" s="60" t="s">
        <v>48</v>
      </c>
      <c r="J359" s="60" t="s">
        <v>52</v>
      </c>
      <c r="K359" s="60" t="s">
        <v>50</v>
      </c>
      <c r="L359" s="60" t="s">
        <v>51</v>
      </c>
      <c r="M359" s="60" t="s">
        <v>48</v>
      </c>
      <c r="N359" s="60" t="s">
        <v>53</v>
      </c>
      <c r="O359" s="60" t="s">
        <v>48</v>
      </c>
    </row>
    <row r="360" spans="1:15" ht="18" customHeight="1">
      <c r="A360" s="72"/>
      <c r="B360" s="72"/>
      <c r="C360" s="61">
        <v>10</v>
      </c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</row>
    <row r="361" spans="1:15" ht="18" customHeight="1">
      <c r="A361" s="69"/>
      <c r="B361" s="69"/>
      <c r="C361" s="61">
        <v>10</v>
      </c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</row>
    <row r="362" spans="1:15" ht="18" customHeight="1">
      <c r="A362" s="69"/>
      <c r="B362" s="69"/>
      <c r="C362" s="61">
        <v>10</v>
      </c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</row>
    <row r="363" spans="1:15" ht="18" customHeight="1">
      <c r="A363" s="69"/>
      <c r="B363" s="69"/>
      <c r="C363" s="61">
        <v>10</v>
      </c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</row>
    <row r="364" spans="1:15" ht="18" customHeight="1">
      <c r="A364" s="69"/>
      <c r="B364" s="69"/>
      <c r="C364" s="61">
        <v>10</v>
      </c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</row>
    <row r="365" spans="1:15" ht="18" customHeight="1">
      <c r="A365" s="69"/>
      <c r="B365" s="69"/>
      <c r="C365" s="61">
        <v>10</v>
      </c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</row>
    <row r="366" spans="1:15" ht="18" customHeight="1">
      <c r="A366" s="69"/>
      <c r="B366" s="69"/>
      <c r="C366" s="61">
        <v>10</v>
      </c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</row>
    <row r="367" spans="1:15" ht="18" customHeight="1">
      <c r="A367" s="69"/>
      <c r="B367" s="69"/>
      <c r="C367" s="61">
        <v>10</v>
      </c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</row>
    <row r="368" spans="1:15" ht="18" customHeight="1">
      <c r="A368" s="61"/>
      <c r="B368" s="61"/>
      <c r="C368" s="61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</row>
    <row r="369" spans="1:15" ht="18" customHeight="1">
      <c r="A369" s="61"/>
      <c r="B369" s="61"/>
      <c r="C369" s="61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</row>
    <row r="370" spans="1:15" ht="18" customHeight="1">
      <c r="A370" s="61"/>
      <c r="B370" s="61"/>
      <c r="C370" s="61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</row>
    <row r="371" spans="1:15" ht="18" customHeight="1">
      <c r="A371" s="61"/>
      <c r="B371" s="61"/>
      <c r="C371" s="61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</row>
    <row r="372" spans="1:15" ht="18" customHeight="1">
      <c r="A372" s="61"/>
      <c r="B372" s="61"/>
      <c r="C372" s="61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</row>
    <row r="373" spans="1:15" ht="18" customHeight="1">
      <c r="A373" s="61"/>
      <c r="B373" s="61"/>
      <c r="C373" s="61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</row>
    <row r="374" spans="1:15" ht="18" customHeight="1">
      <c r="A374" s="61"/>
      <c r="B374" s="61"/>
      <c r="C374" s="61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</row>
    <row r="375" spans="1:15" ht="18" customHeight="1">
      <c r="A375" s="61"/>
      <c r="B375" s="61"/>
      <c r="C375" s="61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</row>
    <row r="376" spans="1:15" ht="18" customHeight="1">
      <c r="A376" s="61"/>
      <c r="B376" s="61"/>
      <c r="C376" s="61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</row>
    <row r="377" spans="1:15" ht="18" customHeight="1">
      <c r="A377" s="61"/>
      <c r="B377" s="61"/>
      <c r="C377" s="61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</row>
    <row r="378" spans="1:15" ht="18" customHeight="1">
      <c r="A378" s="62"/>
      <c r="B378" s="62"/>
      <c r="C378" s="62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</row>
    <row r="379" spans="1:15" ht="18" customHeight="1">
      <c r="A379" s="62"/>
      <c r="B379" s="62"/>
      <c r="C379" s="62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</row>
    <row r="380" spans="1:15" ht="18" customHeight="1">
      <c r="A380" s="63" t="s">
        <v>42</v>
      </c>
      <c r="B380" s="63" t="s">
        <v>58</v>
      </c>
      <c r="C380" s="63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</row>
    <row r="381" spans="1:15" ht="18" customHeight="1">
      <c r="A381" s="63">
        <v>4</v>
      </c>
      <c r="B381" s="63"/>
      <c r="C381" s="63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</row>
    <row r="382" spans="1:15" ht="18" customHeight="1">
      <c r="A382" s="63"/>
      <c r="B382" s="63"/>
      <c r="C382" s="63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</row>
    <row r="383" spans="1:15" ht="18" customHeight="1">
      <c r="A383" s="63"/>
      <c r="B383" s="63"/>
      <c r="C383" s="63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</row>
    <row r="384" spans="1:15" ht="18" customHeight="1">
      <c r="A384" s="58"/>
      <c r="B384" s="58"/>
      <c r="C384" s="58"/>
      <c r="D384" s="58" t="s">
        <v>44</v>
      </c>
      <c r="E384" s="58"/>
      <c r="F384" s="58" t="s">
        <v>45</v>
      </c>
      <c r="G384" s="58"/>
      <c r="H384" s="58"/>
      <c r="I384" s="58"/>
      <c r="J384" s="58" t="s">
        <v>46</v>
      </c>
      <c r="K384" s="58"/>
      <c r="L384" s="58"/>
      <c r="M384" s="58"/>
      <c r="N384" s="58" t="s">
        <v>8</v>
      </c>
      <c r="O384" s="58"/>
    </row>
    <row r="385" spans="1:15" ht="18" customHeight="1">
      <c r="A385" s="59" t="s">
        <v>37</v>
      </c>
      <c r="B385" s="59" t="s">
        <v>36</v>
      </c>
      <c r="C385" s="59" t="s">
        <v>1</v>
      </c>
      <c r="D385" s="60" t="s">
        <v>47</v>
      </c>
      <c r="E385" s="60" t="s">
        <v>48</v>
      </c>
      <c r="F385" s="60" t="s">
        <v>49</v>
      </c>
      <c r="G385" s="60" t="s">
        <v>50</v>
      </c>
      <c r="H385" s="60" t="s">
        <v>51</v>
      </c>
      <c r="I385" s="60" t="s">
        <v>48</v>
      </c>
      <c r="J385" s="60" t="s">
        <v>52</v>
      </c>
      <c r="K385" s="60" t="s">
        <v>50</v>
      </c>
      <c r="L385" s="60" t="s">
        <v>51</v>
      </c>
      <c r="M385" s="60" t="s">
        <v>48</v>
      </c>
      <c r="N385" s="60" t="s">
        <v>53</v>
      </c>
      <c r="O385" s="60" t="s">
        <v>48</v>
      </c>
    </row>
    <row r="386" spans="1:15" ht="18" customHeight="1">
      <c r="A386" s="72"/>
      <c r="B386" s="72"/>
      <c r="C386" s="61">
        <v>11</v>
      </c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</row>
    <row r="387" spans="1:15" ht="18" customHeight="1">
      <c r="A387" s="69"/>
      <c r="B387" s="69"/>
      <c r="C387" s="61">
        <v>11</v>
      </c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</row>
    <row r="388" spans="1:15" ht="18" customHeight="1">
      <c r="A388" s="69"/>
      <c r="B388" s="69"/>
      <c r="C388" s="61">
        <v>11</v>
      </c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</row>
    <row r="389" spans="1:15" ht="18" customHeight="1">
      <c r="A389" s="69"/>
      <c r="B389" s="69"/>
      <c r="C389" s="61">
        <v>11</v>
      </c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</row>
    <row r="390" spans="1:15" ht="18" customHeight="1">
      <c r="A390" s="69"/>
      <c r="B390" s="69"/>
      <c r="C390" s="61">
        <v>11</v>
      </c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</row>
    <row r="391" spans="1:15" ht="18" customHeight="1">
      <c r="A391" s="69"/>
      <c r="B391" s="69"/>
      <c r="C391" s="61">
        <v>11</v>
      </c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</row>
    <row r="392" spans="1:15" ht="18" customHeight="1">
      <c r="A392" s="69"/>
      <c r="B392" s="69"/>
      <c r="C392" s="61">
        <v>11</v>
      </c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</row>
    <row r="393" spans="1:15" ht="18" customHeight="1">
      <c r="A393" s="69"/>
      <c r="B393" s="69"/>
      <c r="C393" s="61">
        <v>11</v>
      </c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</row>
    <row r="394" spans="1:15" ht="18" customHeight="1">
      <c r="A394" s="69"/>
      <c r="B394" s="69"/>
      <c r="C394" s="61">
        <v>11</v>
      </c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</row>
    <row r="395" spans="1:15" ht="18" customHeight="1">
      <c r="A395" s="69"/>
      <c r="B395" s="69"/>
      <c r="C395" s="61">
        <v>11</v>
      </c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</row>
    <row r="396" spans="1:15" ht="18" customHeight="1">
      <c r="A396" s="69"/>
      <c r="B396" s="69"/>
      <c r="C396" s="61">
        <v>11</v>
      </c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</row>
    <row r="397" spans="1:15" ht="18" customHeight="1">
      <c r="A397" s="69"/>
      <c r="B397" s="69"/>
      <c r="C397" s="61">
        <v>11</v>
      </c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</row>
    <row r="398" spans="1:15" ht="18" customHeight="1">
      <c r="A398" s="61"/>
      <c r="B398" s="61"/>
      <c r="C398" s="61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</row>
    <row r="399" spans="1:15" ht="18" customHeight="1">
      <c r="A399" s="61"/>
      <c r="B399" s="61"/>
      <c r="C399" s="61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</row>
    <row r="400" spans="1:15" ht="18" customHeight="1">
      <c r="A400" s="61"/>
      <c r="B400" s="61"/>
      <c r="C400" s="61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</row>
    <row r="401" spans="1:15" ht="18" customHeight="1">
      <c r="A401" s="61"/>
      <c r="B401" s="61"/>
      <c r="C401" s="61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</row>
    <row r="402" spans="1:15" ht="18" customHeight="1">
      <c r="A402" s="61"/>
      <c r="B402" s="61"/>
      <c r="C402" s="61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</row>
    <row r="403" spans="1:15" ht="18" customHeight="1">
      <c r="A403" s="61"/>
      <c r="B403" s="61"/>
      <c r="C403" s="61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</row>
    <row r="404" spans="1:15" ht="18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</row>
    <row r="405" spans="1:15" ht="18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</row>
    <row r="406" spans="1:15" ht="18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</row>
    <row r="407" spans="1:15" ht="18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</row>
    <row r="408" spans="1:15" ht="18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</row>
    <row r="409" spans="1:15" ht="18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</row>
    <row r="410" spans="1:15" ht="18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</row>
    <row r="411" spans="1:15" ht="18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</row>
    <row r="412" spans="1:15" ht="18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</row>
    <row r="413" spans="1:15" ht="18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</row>
    <row r="414" spans="1:15" ht="18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</row>
    <row r="415" spans="1:15" ht="18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</row>
    <row r="416" spans="1:15" ht="18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</row>
    <row r="417" spans="1:15" ht="18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</row>
    <row r="418" spans="1:15" ht="18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1:15" ht="18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</row>
    <row r="420" spans="1:15" ht="18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</row>
    <row r="421" spans="1:15" ht="18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</row>
    <row r="422" spans="1:15" ht="18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</row>
    <row r="423" spans="1:15" ht="18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</row>
    <row r="424" spans="1:15" ht="18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</row>
    <row r="425" spans="1:15" ht="18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</row>
    <row r="426" spans="1:15" ht="18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</row>
    <row r="427" spans="1:15" ht="18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</row>
    <row r="428" spans="1:15" ht="18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</row>
    <row r="429" spans="1:15" ht="18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</row>
    <row r="430" spans="1:15" ht="18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</row>
    <row r="431" spans="1:15" ht="18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</row>
    <row r="432" spans="1:15" ht="18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</row>
    <row r="433" spans="1:15" ht="18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</row>
    <row r="434" spans="1:15" ht="18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</row>
    <row r="435" spans="1:15" ht="18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</row>
    <row r="436" spans="1:15" ht="18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</row>
    <row r="437" spans="1:15" ht="18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</row>
    <row r="438" spans="1:15" ht="18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</row>
    <row r="439" spans="1:15" ht="18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</row>
    <row r="440" spans="1:15" ht="18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</row>
    <row r="441" spans="1:15" ht="18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</row>
    <row r="442" spans="1:15" ht="18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</row>
    <row r="443" spans="1:15" ht="18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</row>
    <row r="444" spans="1:15" ht="18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</row>
    <row r="445" spans="1:15" ht="18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</row>
    <row r="446" spans="1:15" ht="18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</row>
    <row r="447" spans="1:15" ht="18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</row>
    <row r="448" spans="1:15" ht="18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</row>
    <row r="449" spans="1:15" ht="18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1:15" ht="18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1:15" ht="18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1:15" ht="18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1:15" ht="18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1:15" ht="18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1:15" ht="18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1:15" ht="18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1:15" ht="18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1:15" ht="18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1:15" ht="18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1:15" ht="18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1:15" ht="18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1:15" ht="18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1:15" ht="18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1:15" ht="18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ht="18" customHeight="1"/>
    <row r="466" ht="18" customHeight="1"/>
    <row r="486" ht="15.75" customHeight="1"/>
    <row r="587" ht="15" customHeight="1"/>
    <row r="588" spans="1:15" s="67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67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IV397"/>
  <sheetViews>
    <sheetView view="pageBreakPreview" zoomScale="60" zoomScalePageLayoutView="0" workbookViewId="0" topLeftCell="A4">
      <selection activeCell="C29" sqref="C29:C39"/>
    </sheetView>
  </sheetViews>
  <sheetFormatPr defaultColWidth="11.421875" defaultRowHeight="18" customHeight="1"/>
  <cols>
    <col min="1" max="1" width="18.140625" style="85" customWidth="1"/>
    <col min="2" max="2" width="15.7109375" style="85" customWidth="1"/>
    <col min="3" max="3" width="5.7109375" style="85" customWidth="1"/>
    <col min="4" max="4" width="6.00390625" style="85" customWidth="1"/>
    <col min="5" max="16384" width="11.421875" style="85" customWidth="1"/>
  </cols>
  <sheetData>
    <row r="2" spans="1:12" ht="18" customHeight="1">
      <c r="A2" s="80" t="s">
        <v>37</v>
      </c>
      <c r="B2" s="80" t="s">
        <v>36</v>
      </c>
      <c r="C2" s="80" t="s">
        <v>1</v>
      </c>
      <c r="D2" s="80" t="s">
        <v>38</v>
      </c>
      <c r="E2" s="81">
        <v>5</v>
      </c>
      <c r="F2" s="81">
        <v>4</v>
      </c>
      <c r="G2" s="82">
        <v>3</v>
      </c>
      <c r="H2" s="82">
        <v>2</v>
      </c>
      <c r="I2" s="82">
        <v>1</v>
      </c>
      <c r="J2" s="83"/>
      <c r="K2" s="82"/>
      <c r="L2" s="84"/>
    </row>
    <row r="3" spans="1:256" ht="18" customHeight="1">
      <c r="A3" s="82"/>
      <c r="B3" s="82"/>
      <c r="C3" s="82"/>
      <c r="D3" s="82"/>
      <c r="E3" s="81" t="s">
        <v>59</v>
      </c>
      <c r="F3" s="81" t="s">
        <v>60</v>
      </c>
      <c r="G3" s="82" t="s">
        <v>61</v>
      </c>
      <c r="H3" s="82" t="s">
        <v>62</v>
      </c>
      <c r="I3" s="82" t="s">
        <v>63</v>
      </c>
      <c r="J3" s="82"/>
      <c r="K3" s="82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spans="1:256" ht="18" customHeight="1">
      <c r="A4" s="82"/>
      <c r="B4" s="82"/>
      <c r="C4" s="82"/>
      <c r="D4" s="82"/>
      <c r="E4" s="81"/>
      <c r="F4" s="81"/>
      <c r="G4" s="82"/>
      <c r="H4" s="82"/>
      <c r="I4" s="82"/>
      <c r="J4" s="82"/>
      <c r="K4" s="82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spans="1:11" ht="18" customHeight="1">
      <c r="A5" s="86"/>
      <c r="B5" s="86"/>
      <c r="C5" s="86"/>
      <c r="D5" s="86" t="s">
        <v>39</v>
      </c>
      <c r="E5" s="80"/>
      <c r="F5" s="80"/>
      <c r="G5" s="87"/>
      <c r="H5" s="87"/>
      <c r="I5" s="87"/>
      <c r="J5" s="87"/>
      <c r="K5" s="87"/>
    </row>
    <row r="6" spans="1:12" ht="18" customHeight="1">
      <c r="A6" s="86"/>
      <c r="B6" s="86"/>
      <c r="C6" s="86"/>
      <c r="D6" s="86" t="s">
        <v>39</v>
      </c>
      <c r="E6" s="82"/>
      <c r="F6" s="82"/>
      <c r="G6" s="82"/>
      <c r="H6" s="82"/>
      <c r="I6" s="82"/>
      <c r="J6" s="82"/>
      <c r="K6" s="82"/>
      <c r="L6" s="84"/>
    </row>
    <row r="7" spans="1:11" ht="18" customHeight="1">
      <c r="A7" s="86"/>
      <c r="B7" s="86"/>
      <c r="C7" s="86"/>
      <c r="D7" s="86" t="s">
        <v>39</v>
      </c>
      <c r="E7" s="86"/>
      <c r="F7" s="86"/>
      <c r="G7" s="87"/>
      <c r="H7" s="87"/>
      <c r="I7" s="87"/>
      <c r="J7" s="87"/>
      <c r="K7" s="87"/>
    </row>
    <row r="8" spans="1:11" ht="18" customHeight="1">
      <c r="A8" s="86"/>
      <c r="B8" s="86"/>
      <c r="C8" s="86"/>
      <c r="D8" s="86" t="s">
        <v>39</v>
      </c>
      <c r="E8" s="86"/>
      <c r="F8" s="86"/>
      <c r="G8" s="87"/>
      <c r="H8" s="87"/>
      <c r="I8" s="87"/>
      <c r="J8" s="87"/>
      <c r="K8" s="87"/>
    </row>
    <row r="9" spans="1:11" ht="18" customHeight="1">
      <c r="A9" s="86"/>
      <c r="B9" s="86"/>
      <c r="C9" s="86"/>
      <c r="D9" s="86" t="s">
        <v>39</v>
      </c>
      <c r="E9" s="86"/>
      <c r="F9" s="86"/>
      <c r="G9" s="87"/>
      <c r="H9" s="87"/>
      <c r="I9" s="87"/>
      <c r="J9" s="87"/>
      <c r="K9" s="87"/>
    </row>
    <row r="10" spans="1:11" ht="18" customHeight="1">
      <c r="A10" s="86"/>
      <c r="B10" s="86"/>
      <c r="C10" s="86"/>
      <c r="D10" s="86" t="s">
        <v>39</v>
      </c>
      <c r="E10" s="86"/>
      <c r="F10" s="86"/>
      <c r="G10" s="87"/>
      <c r="H10" s="87"/>
      <c r="I10" s="87"/>
      <c r="J10" s="87"/>
      <c r="K10" s="87"/>
    </row>
    <row r="11" spans="1:11" ht="18" customHeight="1">
      <c r="A11" s="86"/>
      <c r="B11" s="86"/>
      <c r="C11" s="86"/>
      <c r="D11" s="86" t="s">
        <v>39</v>
      </c>
      <c r="E11" s="86"/>
      <c r="F11" s="86"/>
      <c r="G11" s="87"/>
      <c r="H11" s="87"/>
      <c r="I11" s="87"/>
      <c r="J11" s="87"/>
      <c r="K11" s="87"/>
    </row>
    <row r="12" spans="1:11" ht="18" customHeight="1">
      <c r="A12" s="86"/>
      <c r="B12" s="86"/>
      <c r="C12" s="86"/>
      <c r="D12" s="86" t="s">
        <v>39</v>
      </c>
      <c r="E12" s="86"/>
      <c r="F12" s="86"/>
      <c r="G12" s="87"/>
      <c r="H12" s="87"/>
      <c r="I12" s="87"/>
      <c r="J12" s="87"/>
      <c r="K12" s="87"/>
    </row>
    <row r="13" spans="1:11" ht="18" customHeight="1">
      <c r="A13" s="86"/>
      <c r="B13" s="86"/>
      <c r="C13" s="86"/>
      <c r="D13" s="86" t="s">
        <v>39</v>
      </c>
      <c r="E13" s="86"/>
      <c r="F13" s="86"/>
      <c r="G13" s="87"/>
      <c r="H13" s="87"/>
      <c r="I13" s="87"/>
      <c r="J13" s="87"/>
      <c r="K13" s="87"/>
    </row>
    <row r="14" spans="1:11" ht="18" customHeight="1">
      <c r="A14" s="86"/>
      <c r="B14" s="86"/>
      <c r="C14" s="86"/>
      <c r="D14" s="86" t="s">
        <v>39</v>
      </c>
      <c r="E14" s="86"/>
      <c r="F14" s="86"/>
      <c r="G14" s="87"/>
      <c r="H14" s="87"/>
      <c r="I14" s="87"/>
      <c r="J14" s="87"/>
      <c r="K14" s="87"/>
    </row>
    <row r="15" spans="1:11" ht="18" customHeight="1">
      <c r="A15" s="86"/>
      <c r="B15" s="86"/>
      <c r="C15" s="86"/>
      <c r="D15" s="86" t="s">
        <v>39</v>
      </c>
      <c r="E15" s="86"/>
      <c r="F15" s="86"/>
      <c r="G15" s="87"/>
      <c r="H15" s="87"/>
      <c r="I15" s="87"/>
      <c r="J15" s="87"/>
      <c r="K15" s="87"/>
    </row>
    <row r="16" spans="1:11" ht="18" customHeight="1">
      <c r="A16" s="86"/>
      <c r="B16" s="86"/>
      <c r="C16" s="86"/>
      <c r="D16" s="86" t="s">
        <v>39</v>
      </c>
      <c r="E16" s="86"/>
      <c r="F16" s="86"/>
      <c r="G16" s="87"/>
      <c r="H16" s="87"/>
      <c r="I16" s="87"/>
      <c r="J16" s="87"/>
      <c r="K16" s="87"/>
    </row>
    <row r="17" spans="1:11" ht="18" customHeight="1">
      <c r="A17" s="86"/>
      <c r="B17" s="86"/>
      <c r="C17" s="86"/>
      <c r="D17" s="86" t="s">
        <v>39</v>
      </c>
      <c r="E17" s="86"/>
      <c r="F17" s="86"/>
      <c r="G17" s="87"/>
      <c r="H17" s="87"/>
      <c r="I17" s="87"/>
      <c r="J17" s="87"/>
      <c r="K17" s="87"/>
    </row>
    <row r="18" spans="1:11" ht="18" customHeight="1">
      <c r="A18" s="86"/>
      <c r="B18" s="86"/>
      <c r="C18" s="86"/>
      <c r="D18" s="86" t="s">
        <v>39</v>
      </c>
      <c r="E18" s="86"/>
      <c r="F18" s="86"/>
      <c r="G18" s="87"/>
      <c r="H18" s="87"/>
      <c r="I18" s="87"/>
      <c r="J18" s="87"/>
      <c r="K18" s="87"/>
    </row>
    <row r="19" spans="1:6" ht="18.75" customHeight="1">
      <c r="A19" s="88"/>
      <c r="B19" s="88"/>
      <c r="C19" s="88"/>
      <c r="D19" s="88"/>
      <c r="E19" s="88"/>
      <c r="F19" s="88"/>
    </row>
    <row r="20" spans="1:6" ht="18" customHeight="1">
      <c r="A20" s="88"/>
      <c r="B20" s="88"/>
      <c r="C20" s="88"/>
      <c r="D20" s="88"/>
      <c r="E20" s="88"/>
      <c r="F20" s="88"/>
    </row>
    <row r="21" spans="1:6" ht="18" customHeight="1">
      <c r="A21" s="88"/>
      <c r="B21" s="88"/>
      <c r="C21" s="88"/>
      <c r="D21" s="88"/>
      <c r="E21" s="88"/>
      <c r="F21" s="88"/>
    </row>
    <row r="22" spans="1:6" ht="18" customHeight="1">
      <c r="A22" s="88"/>
      <c r="B22" s="88"/>
      <c r="C22" s="88"/>
      <c r="D22" s="88"/>
      <c r="E22" s="88"/>
      <c r="F22" s="88"/>
    </row>
    <row r="23" spans="1:6" ht="18.75" customHeight="1">
      <c r="A23" s="88"/>
      <c r="B23" s="88"/>
      <c r="C23" s="88"/>
      <c r="D23" s="88"/>
      <c r="E23" s="88"/>
      <c r="F23" s="88"/>
    </row>
    <row r="24" spans="1:6" ht="18" customHeight="1">
      <c r="A24" s="88"/>
      <c r="B24" s="88"/>
      <c r="C24" s="88"/>
      <c r="D24" s="88"/>
      <c r="E24" s="88"/>
      <c r="F24" s="88"/>
    </row>
    <row r="25" spans="1:6" ht="18" customHeight="1">
      <c r="A25" s="88"/>
      <c r="B25" s="88"/>
      <c r="C25" s="88"/>
      <c r="D25" s="88"/>
      <c r="E25" s="88"/>
      <c r="F25" s="88"/>
    </row>
    <row r="26" spans="1:6" ht="18" customHeight="1">
      <c r="A26" s="88"/>
      <c r="B26" s="88"/>
      <c r="C26" s="88"/>
      <c r="D26" s="88"/>
      <c r="E26" s="88"/>
      <c r="F26" s="88"/>
    </row>
    <row r="27" spans="1:11" ht="18" customHeight="1">
      <c r="A27" s="80" t="s">
        <v>37</v>
      </c>
      <c r="B27" s="80" t="s">
        <v>36</v>
      </c>
      <c r="C27" s="80" t="s">
        <v>1</v>
      </c>
      <c r="D27" s="80" t="s">
        <v>38</v>
      </c>
      <c r="E27" s="81">
        <v>5</v>
      </c>
      <c r="F27" s="81">
        <v>4</v>
      </c>
      <c r="G27" s="82">
        <v>3</v>
      </c>
      <c r="H27" s="82">
        <v>2</v>
      </c>
      <c r="I27" s="82">
        <v>1</v>
      </c>
      <c r="J27" s="82"/>
      <c r="K27" s="87"/>
    </row>
    <row r="28" spans="1:11" ht="18" customHeight="1">
      <c r="A28" s="86"/>
      <c r="B28" s="86"/>
      <c r="C28" s="86"/>
      <c r="D28" s="86"/>
      <c r="E28" s="81" t="s">
        <v>64</v>
      </c>
      <c r="F28" s="81" t="s">
        <v>65</v>
      </c>
      <c r="G28" s="82" t="s">
        <v>66</v>
      </c>
      <c r="H28" s="82" t="s">
        <v>67</v>
      </c>
      <c r="I28" s="82" t="s">
        <v>68</v>
      </c>
      <c r="J28" s="82"/>
      <c r="K28" s="87"/>
    </row>
    <row r="29" spans="1:11" ht="18" customHeight="1">
      <c r="A29" s="86"/>
      <c r="B29" s="86"/>
      <c r="C29" s="86"/>
      <c r="D29" s="86"/>
      <c r="E29" s="86"/>
      <c r="F29" s="86"/>
      <c r="G29" s="87"/>
      <c r="H29" s="87"/>
      <c r="I29" s="87"/>
      <c r="J29" s="87"/>
      <c r="K29" s="87"/>
    </row>
    <row r="30" spans="1:11" ht="18" customHeight="1">
      <c r="A30" s="86"/>
      <c r="B30" s="86"/>
      <c r="C30" s="86">
        <v>5</v>
      </c>
      <c r="D30" s="86" t="s">
        <v>40</v>
      </c>
      <c r="E30" s="86"/>
      <c r="F30" s="86"/>
      <c r="G30" s="87"/>
      <c r="H30" s="87"/>
      <c r="I30" s="87"/>
      <c r="J30" s="87"/>
      <c r="K30" s="87"/>
    </row>
    <row r="31" spans="1:11" ht="18" customHeight="1">
      <c r="A31" s="86"/>
      <c r="B31" s="86"/>
      <c r="C31" s="86">
        <v>5</v>
      </c>
      <c r="D31" s="86" t="s">
        <v>40</v>
      </c>
      <c r="E31" s="86"/>
      <c r="F31" s="86"/>
      <c r="G31" s="87"/>
      <c r="H31" s="87"/>
      <c r="I31" s="87"/>
      <c r="J31" s="87"/>
      <c r="K31" s="87"/>
    </row>
    <row r="32" spans="1:11" ht="18" customHeight="1">
      <c r="A32" s="86"/>
      <c r="B32" s="86"/>
      <c r="C32" s="86">
        <v>5</v>
      </c>
      <c r="D32" s="86" t="s">
        <v>40</v>
      </c>
      <c r="E32" s="86"/>
      <c r="F32" s="86"/>
      <c r="G32" s="87"/>
      <c r="H32" s="87"/>
      <c r="I32" s="87"/>
      <c r="J32" s="87"/>
      <c r="K32" s="87"/>
    </row>
    <row r="33" spans="1:11" ht="18" customHeight="1">
      <c r="A33" s="86"/>
      <c r="B33" s="86"/>
      <c r="C33" s="86">
        <v>5</v>
      </c>
      <c r="D33" s="86" t="s">
        <v>40</v>
      </c>
      <c r="E33" s="86"/>
      <c r="F33" s="86"/>
      <c r="G33" s="87"/>
      <c r="H33" s="87"/>
      <c r="I33" s="87"/>
      <c r="J33" s="87"/>
      <c r="K33" s="87"/>
    </row>
    <row r="34" spans="1:11" ht="18" customHeight="1">
      <c r="A34" s="86"/>
      <c r="B34" s="86"/>
      <c r="C34" s="86">
        <v>5</v>
      </c>
      <c r="D34" s="86" t="s">
        <v>40</v>
      </c>
      <c r="E34" s="86"/>
      <c r="F34" s="86"/>
      <c r="G34" s="87"/>
      <c r="H34" s="87"/>
      <c r="I34" s="87"/>
      <c r="J34" s="87"/>
      <c r="K34" s="87"/>
    </row>
    <row r="35" spans="1:11" ht="18" customHeight="1">
      <c r="A35" s="86"/>
      <c r="B35" s="86"/>
      <c r="C35" s="86">
        <v>5</v>
      </c>
      <c r="D35" s="86" t="s">
        <v>40</v>
      </c>
      <c r="E35" s="86"/>
      <c r="F35" s="86"/>
      <c r="G35" s="87"/>
      <c r="H35" s="87"/>
      <c r="I35" s="87"/>
      <c r="J35" s="87"/>
      <c r="K35" s="87"/>
    </row>
    <row r="36" spans="1:11" ht="18" customHeight="1">
      <c r="A36" s="86"/>
      <c r="B36" s="86"/>
      <c r="C36" s="86">
        <v>5</v>
      </c>
      <c r="D36" s="86" t="s">
        <v>40</v>
      </c>
      <c r="E36" s="86"/>
      <c r="F36" s="86"/>
      <c r="G36" s="87"/>
      <c r="H36" s="87"/>
      <c r="I36" s="87"/>
      <c r="J36" s="87"/>
      <c r="K36" s="87"/>
    </row>
    <row r="37" spans="1:11" ht="18" customHeight="1">
      <c r="A37" s="86"/>
      <c r="B37" s="86"/>
      <c r="C37" s="86">
        <v>5</v>
      </c>
      <c r="D37" s="86" t="s">
        <v>40</v>
      </c>
      <c r="E37" s="86"/>
      <c r="F37" s="86"/>
      <c r="G37" s="87"/>
      <c r="H37" s="87"/>
      <c r="I37" s="87"/>
      <c r="J37" s="87"/>
      <c r="K37" s="87"/>
    </row>
    <row r="38" spans="1:11" ht="18" customHeight="1">
      <c r="A38" s="86"/>
      <c r="B38" s="86"/>
      <c r="C38" s="86">
        <v>5</v>
      </c>
      <c r="D38" s="86" t="s">
        <v>40</v>
      </c>
      <c r="E38" s="86"/>
      <c r="F38" s="86"/>
      <c r="G38" s="87"/>
      <c r="H38" s="87"/>
      <c r="I38" s="87"/>
      <c r="J38" s="87"/>
      <c r="K38" s="87"/>
    </row>
    <row r="39" spans="1:11" ht="18" customHeight="1">
      <c r="A39" s="86"/>
      <c r="B39" s="86"/>
      <c r="C39" s="86">
        <v>5</v>
      </c>
      <c r="D39" s="86" t="s">
        <v>40</v>
      </c>
      <c r="E39" s="86"/>
      <c r="F39" s="86"/>
      <c r="G39" s="87"/>
      <c r="H39" s="87"/>
      <c r="I39" s="87"/>
      <c r="J39" s="87"/>
      <c r="K39" s="87"/>
    </row>
    <row r="40" spans="1:11" ht="18" customHeight="1">
      <c r="A40" s="86"/>
      <c r="B40" s="86"/>
      <c r="C40" s="86"/>
      <c r="D40" s="86"/>
      <c r="E40" s="86"/>
      <c r="F40" s="86"/>
      <c r="G40" s="87"/>
      <c r="H40" s="87"/>
      <c r="I40" s="87"/>
      <c r="J40" s="87"/>
      <c r="K40" s="87"/>
    </row>
    <row r="41" spans="1:6" ht="18" customHeight="1">
      <c r="A41" s="88"/>
      <c r="B41" s="88"/>
      <c r="C41" s="88"/>
      <c r="D41" s="88"/>
      <c r="E41" s="88"/>
      <c r="F41" s="88"/>
    </row>
    <row r="42" spans="1:6" ht="18" customHeight="1">
      <c r="A42" s="88"/>
      <c r="B42" s="88"/>
      <c r="C42" s="88"/>
      <c r="D42" s="88"/>
      <c r="E42" s="88"/>
      <c r="F42" s="88"/>
    </row>
    <row r="43" spans="1:6" ht="18" customHeight="1">
      <c r="A43" s="88"/>
      <c r="B43" s="88"/>
      <c r="C43" s="88"/>
      <c r="D43" s="88"/>
      <c r="E43" s="88"/>
      <c r="F43" s="88"/>
    </row>
    <row r="44" spans="1:6" ht="18" customHeight="1">
      <c r="A44" s="88"/>
      <c r="B44" s="88"/>
      <c r="C44" s="88"/>
      <c r="D44" s="88"/>
      <c r="E44" s="88"/>
      <c r="F44" s="88"/>
    </row>
    <row r="45" spans="1:6" ht="18" customHeight="1">
      <c r="A45" s="88"/>
      <c r="B45" s="88"/>
      <c r="C45" s="88"/>
      <c r="D45" s="88"/>
      <c r="E45" s="88"/>
      <c r="F45" s="88"/>
    </row>
    <row r="46" spans="1:6" ht="18" customHeight="1">
      <c r="A46" s="88"/>
      <c r="B46" s="88"/>
      <c r="C46" s="88"/>
      <c r="D46" s="88"/>
      <c r="E46" s="88"/>
      <c r="F46" s="88"/>
    </row>
    <row r="47" spans="1:6" ht="18" customHeight="1">
      <c r="A47" s="88"/>
      <c r="B47" s="88"/>
      <c r="C47" s="88"/>
      <c r="D47" s="88"/>
      <c r="E47" s="88"/>
      <c r="F47" s="88"/>
    </row>
    <row r="48" spans="1:6" ht="18" customHeight="1">
      <c r="A48" s="88"/>
      <c r="B48" s="88"/>
      <c r="C48" s="88"/>
      <c r="D48" s="88"/>
      <c r="E48" s="88"/>
      <c r="F48" s="88"/>
    </row>
    <row r="49" spans="1:6" ht="18" customHeight="1">
      <c r="A49" s="88"/>
      <c r="B49" s="88"/>
      <c r="C49" s="88"/>
      <c r="D49" s="88"/>
      <c r="E49" s="88"/>
      <c r="F49" s="88"/>
    </row>
    <row r="50" spans="1:6" ht="18" customHeight="1">
      <c r="A50" s="88"/>
      <c r="B50" s="88"/>
      <c r="C50" s="88"/>
      <c r="D50" s="88"/>
      <c r="E50" s="88"/>
      <c r="F50" s="88"/>
    </row>
    <row r="51" spans="1:6" ht="18" customHeight="1">
      <c r="A51" s="88"/>
      <c r="B51" s="88"/>
      <c r="C51" s="88"/>
      <c r="D51" s="88"/>
      <c r="E51" s="88"/>
      <c r="F51" s="88"/>
    </row>
    <row r="52" spans="1:6" ht="18" customHeight="1">
      <c r="A52" s="88"/>
      <c r="B52" s="88"/>
      <c r="C52" s="88"/>
      <c r="D52" s="88"/>
      <c r="E52" s="88"/>
      <c r="F52" s="88"/>
    </row>
    <row r="53" spans="1:10" ht="18" customHeight="1">
      <c r="A53" s="80" t="s">
        <v>37</v>
      </c>
      <c r="B53" s="80" t="s">
        <v>36</v>
      </c>
      <c r="C53" s="80" t="s">
        <v>1</v>
      </c>
      <c r="D53" s="80" t="s">
        <v>38</v>
      </c>
      <c r="E53" s="81">
        <v>5</v>
      </c>
      <c r="F53" s="81">
        <v>4</v>
      </c>
      <c r="G53" s="82">
        <v>3</v>
      </c>
      <c r="H53" s="82">
        <v>2</v>
      </c>
      <c r="I53" s="82">
        <v>1</v>
      </c>
      <c r="J53" s="82"/>
    </row>
    <row r="54" spans="1:10" ht="18" customHeight="1">
      <c r="A54" s="86"/>
      <c r="B54" s="86"/>
      <c r="C54" s="86"/>
      <c r="D54" s="86"/>
      <c r="E54" s="81" t="s">
        <v>69</v>
      </c>
      <c r="F54" s="81" t="s">
        <v>70</v>
      </c>
      <c r="G54" s="82" t="s">
        <v>71</v>
      </c>
      <c r="H54" s="82" t="s">
        <v>72</v>
      </c>
      <c r="I54" s="82" t="s">
        <v>73</v>
      </c>
      <c r="J54" s="87"/>
    </row>
    <row r="55" spans="1:10" ht="18" customHeight="1">
      <c r="A55" s="86"/>
      <c r="B55" s="86"/>
      <c r="C55" s="86"/>
      <c r="D55" s="86"/>
      <c r="E55" s="86"/>
      <c r="F55" s="86"/>
      <c r="G55" s="87"/>
      <c r="H55" s="87"/>
      <c r="I55" s="87"/>
      <c r="J55" s="87"/>
    </row>
    <row r="56" spans="1:10" ht="18" customHeight="1">
      <c r="A56" s="86"/>
      <c r="B56" s="86"/>
      <c r="C56" s="86">
        <v>6</v>
      </c>
      <c r="D56" s="86" t="s">
        <v>39</v>
      </c>
      <c r="E56" s="86"/>
      <c r="F56" s="86"/>
      <c r="G56" s="87"/>
      <c r="H56" s="87"/>
      <c r="I56" s="87"/>
      <c r="J56" s="87"/>
    </row>
    <row r="57" spans="1:10" ht="18" customHeight="1">
      <c r="A57" s="86"/>
      <c r="B57" s="86"/>
      <c r="C57" s="86">
        <v>6</v>
      </c>
      <c r="D57" s="86" t="s">
        <v>39</v>
      </c>
      <c r="E57" s="86"/>
      <c r="F57" s="86"/>
      <c r="G57" s="87"/>
      <c r="H57" s="87"/>
      <c r="I57" s="87"/>
      <c r="J57" s="87"/>
    </row>
    <row r="58" spans="1:10" ht="18" customHeight="1">
      <c r="A58" s="86"/>
      <c r="B58" s="86"/>
      <c r="C58" s="86">
        <v>6</v>
      </c>
      <c r="D58" s="86" t="s">
        <v>39</v>
      </c>
      <c r="E58" s="86"/>
      <c r="F58" s="86"/>
      <c r="G58" s="87"/>
      <c r="H58" s="87"/>
      <c r="I58" s="87"/>
      <c r="J58" s="87"/>
    </row>
    <row r="59" spans="1:10" ht="18" customHeight="1">
      <c r="A59" s="86"/>
      <c r="B59" s="86"/>
      <c r="C59" s="86">
        <v>6</v>
      </c>
      <c r="D59" s="86" t="s">
        <v>39</v>
      </c>
      <c r="E59" s="86"/>
      <c r="F59" s="86"/>
      <c r="G59" s="87"/>
      <c r="H59" s="87"/>
      <c r="I59" s="87"/>
      <c r="J59" s="87"/>
    </row>
    <row r="60" spans="1:10" ht="18" customHeight="1">
      <c r="A60" s="86"/>
      <c r="B60" s="86"/>
      <c r="C60" s="86">
        <v>6</v>
      </c>
      <c r="D60" s="86" t="s">
        <v>39</v>
      </c>
      <c r="E60" s="86"/>
      <c r="F60" s="86"/>
      <c r="G60" s="87"/>
      <c r="H60" s="87"/>
      <c r="I60" s="87"/>
      <c r="J60" s="87"/>
    </row>
    <row r="61" spans="1:10" ht="18" customHeight="1">
      <c r="A61" s="86"/>
      <c r="B61" s="86"/>
      <c r="C61" s="86">
        <v>6</v>
      </c>
      <c r="D61" s="86" t="s">
        <v>39</v>
      </c>
      <c r="E61" s="86"/>
      <c r="F61" s="86"/>
      <c r="G61" s="87"/>
      <c r="H61" s="87"/>
      <c r="I61" s="87"/>
      <c r="J61" s="87"/>
    </row>
    <row r="62" spans="1:10" ht="18" customHeight="1">
      <c r="A62" s="86"/>
      <c r="B62" s="86"/>
      <c r="C62" s="86">
        <v>6</v>
      </c>
      <c r="D62" s="86" t="s">
        <v>39</v>
      </c>
      <c r="E62" s="86"/>
      <c r="F62" s="86"/>
      <c r="G62" s="87"/>
      <c r="H62" s="87"/>
      <c r="I62" s="87"/>
      <c r="J62" s="87"/>
    </row>
    <row r="63" spans="1:10" ht="18" customHeight="1">
      <c r="A63" s="86"/>
      <c r="B63" s="86"/>
      <c r="C63" s="86">
        <v>6</v>
      </c>
      <c r="D63" s="86" t="s">
        <v>39</v>
      </c>
      <c r="E63" s="86"/>
      <c r="F63" s="86"/>
      <c r="G63" s="87"/>
      <c r="H63" s="87"/>
      <c r="I63" s="87"/>
      <c r="J63" s="87"/>
    </row>
    <row r="64" spans="1:10" ht="18" customHeight="1">
      <c r="A64" s="86"/>
      <c r="B64" s="86"/>
      <c r="C64" s="86">
        <v>6</v>
      </c>
      <c r="D64" s="86" t="s">
        <v>39</v>
      </c>
      <c r="E64" s="86"/>
      <c r="F64" s="86"/>
      <c r="G64" s="87"/>
      <c r="H64" s="87"/>
      <c r="I64" s="87"/>
      <c r="J64" s="87"/>
    </row>
    <row r="65" spans="1:10" ht="18" customHeight="1">
      <c r="A65" s="86"/>
      <c r="B65" s="86"/>
      <c r="C65" s="86">
        <v>6</v>
      </c>
      <c r="D65" s="86" t="s">
        <v>39</v>
      </c>
      <c r="E65" s="86"/>
      <c r="F65" s="86"/>
      <c r="G65" s="87"/>
      <c r="H65" s="87"/>
      <c r="I65" s="87"/>
      <c r="J65" s="87"/>
    </row>
    <row r="66" spans="1:10" ht="18" customHeight="1">
      <c r="A66" s="86"/>
      <c r="B66" s="86"/>
      <c r="C66" s="86">
        <v>6</v>
      </c>
      <c r="D66" s="86" t="s">
        <v>39</v>
      </c>
      <c r="E66" s="86"/>
      <c r="F66" s="86"/>
      <c r="G66" s="87"/>
      <c r="H66" s="87"/>
      <c r="I66" s="87"/>
      <c r="J66" s="87"/>
    </row>
    <row r="67" spans="1:10" ht="18" customHeight="1">
      <c r="A67" s="86"/>
      <c r="B67" s="86"/>
      <c r="C67" s="86"/>
      <c r="D67" s="86"/>
      <c r="E67" s="86"/>
      <c r="F67" s="86"/>
      <c r="G67" s="87"/>
      <c r="H67" s="87"/>
      <c r="I67" s="87"/>
      <c r="J67" s="87"/>
    </row>
    <row r="68" spans="1:6" ht="18" customHeight="1">
      <c r="A68" s="88"/>
      <c r="B68" s="88"/>
      <c r="C68" s="88"/>
      <c r="D68" s="88"/>
      <c r="E68" s="88"/>
      <c r="F68" s="88"/>
    </row>
    <row r="69" spans="1:6" ht="18" customHeight="1">
      <c r="A69" s="88"/>
      <c r="B69" s="88"/>
      <c r="C69" s="88"/>
      <c r="D69" s="88"/>
      <c r="E69" s="88"/>
      <c r="F69" s="88"/>
    </row>
    <row r="70" spans="1:6" ht="18" customHeight="1">
      <c r="A70" s="88"/>
      <c r="B70" s="88"/>
      <c r="C70" s="88"/>
      <c r="D70" s="88"/>
      <c r="E70" s="88"/>
      <c r="F70" s="88"/>
    </row>
    <row r="71" spans="1:6" ht="18" customHeight="1">
      <c r="A71" s="88"/>
      <c r="B71" s="88"/>
      <c r="C71" s="88"/>
      <c r="D71" s="88"/>
      <c r="E71" s="88"/>
      <c r="F71" s="88"/>
    </row>
    <row r="72" spans="1:6" ht="18" customHeight="1">
      <c r="A72" s="88"/>
      <c r="B72" s="88"/>
      <c r="C72" s="88"/>
      <c r="D72" s="88"/>
      <c r="E72" s="88"/>
      <c r="F72" s="88"/>
    </row>
    <row r="73" spans="1:6" ht="18" customHeight="1">
      <c r="A73" s="88"/>
      <c r="B73" s="88"/>
      <c r="C73" s="88"/>
      <c r="D73" s="88"/>
      <c r="E73" s="88"/>
      <c r="F73" s="88"/>
    </row>
    <row r="74" spans="1:6" ht="18" customHeight="1">
      <c r="A74" s="88"/>
      <c r="B74" s="88"/>
      <c r="C74" s="88"/>
      <c r="D74" s="88"/>
      <c r="E74" s="88"/>
      <c r="F74" s="88"/>
    </row>
    <row r="75" spans="1:6" ht="18" customHeight="1">
      <c r="A75" s="88"/>
      <c r="B75" s="88"/>
      <c r="C75" s="88"/>
      <c r="D75" s="88"/>
      <c r="E75" s="88"/>
      <c r="F75" s="88"/>
    </row>
    <row r="76" spans="1:6" ht="18" customHeight="1">
      <c r="A76" s="88"/>
      <c r="B76" s="88"/>
      <c r="C76" s="88"/>
      <c r="D76" s="88"/>
      <c r="E76" s="88"/>
      <c r="F76" s="88"/>
    </row>
    <row r="77" spans="1:6" ht="18" customHeight="1">
      <c r="A77" s="88"/>
      <c r="B77" s="88"/>
      <c r="C77" s="88"/>
      <c r="D77" s="88"/>
      <c r="E77" s="88"/>
      <c r="F77" s="88"/>
    </row>
    <row r="78" spans="1:6" ht="18" customHeight="1">
      <c r="A78" s="88"/>
      <c r="B78" s="88"/>
      <c r="C78" s="88"/>
      <c r="D78" s="88"/>
      <c r="E78" s="88"/>
      <c r="F78" s="88"/>
    </row>
    <row r="79" spans="1:6" ht="18" customHeight="1">
      <c r="A79" s="88"/>
      <c r="B79" s="88"/>
      <c r="C79" s="88"/>
      <c r="D79" s="88"/>
      <c r="E79" s="88"/>
      <c r="F79" s="88"/>
    </row>
    <row r="80" spans="1:11" ht="18" customHeight="1">
      <c r="A80" s="80" t="s">
        <v>37</v>
      </c>
      <c r="B80" s="80" t="s">
        <v>36</v>
      </c>
      <c r="C80" s="80" t="s">
        <v>1</v>
      </c>
      <c r="D80" s="80" t="s">
        <v>38</v>
      </c>
      <c r="E80" s="81">
        <v>5</v>
      </c>
      <c r="F80" s="81">
        <v>4</v>
      </c>
      <c r="G80" s="82">
        <v>3</v>
      </c>
      <c r="H80" s="82">
        <v>2</v>
      </c>
      <c r="I80" s="82">
        <v>1</v>
      </c>
      <c r="J80" s="82"/>
      <c r="K80" s="87"/>
    </row>
    <row r="81" spans="1:11" ht="18" customHeight="1">
      <c r="A81" s="86"/>
      <c r="B81" s="86"/>
      <c r="C81" s="86"/>
      <c r="D81" s="86"/>
      <c r="E81" s="81" t="s">
        <v>64</v>
      </c>
      <c r="F81" s="81" t="s">
        <v>65</v>
      </c>
      <c r="G81" s="82" t="s">
        <v>66</v>
      </c>
      <c r="H81" s="82" t="s">
        <v>67</v>
      </c>
      <c r="I81" s="82" t="s">
        <v>68</v>
      </c>
      <c r="J81" s="87"/>
      <c r="K81" s="87"/>
    </row>
    <row r="82" spans="1:11" ht="18" customHeight="1">
      <c r="A82" s="86"/>
      <c r="B82" s="86"/>
      <c r="C82" s="86"/>
      <c r="D82" s="86"/>
      <c r="E82" s="86"/>
      <c r="F82" s="86"/>
      <c r="G82" s="87"/>
      <c r="H82" s="87"/>
      <c r="I82" s="87"/>
      <c r="J82" s="87"/>
      <c r="K82" s="87"/>
    </row>
    <row r="83" spans="1:11" ht="18" customHeight="1">
      <c r="A83" s="86"/>
      <c r="B83" s="86"/>
      <c r="C83" s="86">
        <v>6</v>
      </c>
      <c r="D83" s="86" t="s">
        <v>40</v>
      </c>
      <c r="E83" s="86"/>
      <c r="F83" s="86"/>
      <c r="G83" s="87"/>
      <c r="H83" s="87"/>
      <c r="I83" s="87"/>
      <c r="J83" s="87"/>
      <c r="K83" s="87"/>
    </row>
    <row r="84" spans="1:11" ht="18" customHeight="1">
      <c r="A84" s="86"/>
      <c r="B84" s="86"/>
      <c r="C84" s="86">
        <v>6</v>
      </c>
      <c r="D84" s="86" t="s">
        <v>40</v>
      </c>
      <c r="E84" s="86"/>
      <c r="F84" s="86"/>
      <c r="G84" s="87"/>
      <c r="H84" s="87"/>
      <c r="I84" s="87"/>
      <c r="J84" s="87"/>
      <c r="K84" s="87"/>
    </row>
    <row r="85" spans="1:11" ht="18" customHeight="1">
      <c r="A85" s="86"/>
      <c r="B85" s="86"/>
      <c r="C85" s="86">
        <v>6</v>
      </c>
      <c r="D85" s="86" t="s">
        <v>40</v>
      </c>
      <c r="E85" s="86"/>
      <c r="F85" s="86"/>
      <c r="G85" s="87"/>
      <c r="H85" s="87"/>
      <c r="I85" s="87"/>
      <c r="J85" s="87"/>
      <c r="K85" s="87"/>
    </row>
    <row r="86" spans="1:11" ht="18" customHeight="1">
      <c r="A86" s="86"/>
      <c r="B86" s="86"/>
      <c r="C86" s="86">
        <v>6</v>
      </c>
      <c r="D86" s="86" t="s">
        <v>40</v>
      </c>
      <c r="E86" s="86"/>
      <c r="F86" s="86"/>
      <c r="G86" s="87"/>
      <c r="H86" s="87"/>
      <c r="I86" s="87"/>
      <c r="J86" s="87"/>
      <c r="K86" s="87"/>
    </row>
    <row r="87" spans="1:11" ht="18" customHeight="1">
      <c r="A87" s="86"/>
      <c r="B87" s="86"/>
      <c r="C87" s="86">
        <v>6</v>
      </c>
      <c r="D87" s="86" t="s">
        <v>40</v>
      </c>
      <c r="E87" s="86"/>
      <c r="F87" s="86"/>
      <c r="G87" s="87"/>
      <c r="H87" s="87"/>
      <c r="I87" s="87"/>
      <c r="J87" s="87"/>
      <c r="K87" s="87"/>
    </row>
    <row r="88" spans="1:11" ht="18" customHeight="1">
      <c r="A88" s="86"/>
      <c r="B88" s="86"/>
      <c r="C88" s="86">
        <v>6</v>
      </c>
      <c r="D88" s="86" t="s">
        <v>40</v>
      </c>
      <c r="E88" s="86"/>
      <c r="F88" s="86"/>
      <c r="G88" s="87"/>
      <c r="H88" s="87"/>
      <c r="I88" s="87"/>
      <c r="J88" s="87"/>
      <c r="K88" s="87"/>
    </row>
    <row r="89" spans="1:11" ht="18" customHeight="1">
      <c r="A89" s="86"/>
      <c r="B89" s="86"/>
      <c r="C89" s="86">
        <v>6</v>
      </c>
      <c r="D89" s="86" t="s">
        <v>40</v>
      </c>
      <c r="E89" s="86"/>
      <c r="F89" s="86"/>
      <c r="G89" s="87"/>
      <c r="H89" s="87"/>
      <c r="I89" s="87"/>
      <c r="J89" s="87"/>
      <c r="K89" s="87"/>
    </row>
    <row r="90" spans="1:11" ht="18" customHeight="1">
      <c r="A90" s="86"/>
      <c r="B90" s="86"/>
      <c r="C90" s="86"/>
      <c r="D90" s="86"/>
      <c r="E90" s="86"/>
      <c r="F90" s="86"/>
      <c r="G90" s="87"/>
      <c r="H90" s="87"/>
      <c r="I90" s="87"/>
      <c r="J90" s="87"/>
      <c r="K90" s="87"/>
    </row>
    <row r="91" spans="1:6" ht="18" customHeight="1">
      <c r="A91" s="88"/>
      <c r="B91" s="88"/>
      <c r="C91" s="88"/>
      <c r="D91" s="88"/>
      <c r="E91" s="88"/>
      <c r="F91" s="88"/>
    </row>
    <row r="92" spans="1:6" ht="18" customHeight="1">
      <c r="A92" s="88"/>
      <c r="B92" s="88"/>
      <c r="C92" s="88"/>
      <c r="D92" s="88"/>
      <c r="E92" s="88"/>
      <c r="F92" s="88"/>
    </row>
    <row r="93" spans="1:6" ht="18" customHeight="1">
      <c r="A93" s="88"/>
      <c r="B93" s="88"/>
      <c r="C93" s="88"/>
      <c r="D93" s="88"/>
      <c r="E93" s="88"/>
      <c r="F93" s="88"/>
    </row>
    <row r="94" spans="1:6" ht="18" customHeight="1">
      <c r="A94" s="88"/>
      <c r="B94" s="88"/>
      <c r="C94" s="88"/>
      <c r="D94" s="88"/>
      <c r="E94" s="88"/>
      <c r="F94" s="88"/>
    </row>
    <row r="95" spans="1:6" ht="18" customHeight="1">
      <c r="A95" s="88"/>
      <c r="B95" s="88"/>
      <c r="C95" s="88"/>
      <c r="D95" s="88"/>
      <c r="E95" s="88"/>
      <c r="F95" s="88"/>
    </row>
    <row r="96" spans="1:6" ht="18" customHeight="1">
      <c r="A96" s="88"/>
      <c r="B96" s="88"/>
      <c r="C96" s="88"/>
      <c r="D96" s="88"/>
      <c r="E96" s="88"/>
      <c r="F96" s="88"/>
    </row>
    <row r="97" spans="1:6" ht="18" customHeight="1">
      <c r="A97" s="88"/>
      <c r="B97" s="88"/>
      <c r="C97" s="88"/>
      <c r="D97" s="88"/>
      <c r="E97" s="88"/>
      <c r="F97" s="88"/>
    </row>
    <row r="98" spans="1:6" ht="18" customHeight="1">
      <c r="A98" s="88"/>
      <c r="B98" s="88"/>
      <c r="C98" s="88"/>
      <c r="D98" s="88"/>
      <c r="E98" s="88"/>
      <c r="F98" s="88"/>
    </row>
    <row r="99" spans="1:6" ht="18" customHeight="1">
      <c r="A99" s="88"/>
      <c r="B99" s="88"/>
      <c r="C99" s="88"/>
      <c r="D99" s="88"/>
      <c r="E99" s="88"/>
      <c r="F99" s="88"/>
    </row>
    <row r="100" spans="1:6" ht="18" customHeight="1">
      <c r="A100" s="88"/>
      <c r="B100" s="88"/>
      <c r="C100" s="88"/>
      <c r="D100" s="88"/>
      <c r="E100" s="88"/>
      <c r="F100" s="88"/>
    </row>
    <row r="101" spans="1:11" ht="18" customHeight="1">
      <c r="A101" s="80" t="s">
        <v>37</v>
      </c>
      <c r="B101" s="80" t="s">
        <v>36</v>
      </c>
      <c r="C101" s="80" t="s">
        <v>1</v>
      </c>
      <c r="D101" s="80" t="s">
        <v>38</v>
      </c>
      <c r="E101" s="81">
        <v>5</v>
      </c>
      <c r="F101" s="81">
        <v>4</v>
      </c>
      <c r="G101" s="82">
        <v>3</v>
      </c>
      <c r="H101" s="82">
        <v>2</v>
      </c>
      <c r="I101" s="82">
        <v>1</v>
      </c>
      <c r="J101" s="82"/>
      <c r="K101" s="87"/>
    </row>
    <row r="102" spans="1:11" ht="18" customHeight="1">
      <c r="A102" s="86"/>
      <c r="B102" s="86"/>
      <c r="C102" s="86"/>
      <c r="D102" s="86"/>
      <c r="E102" s="81" t="s">
        <v>60</v>
      </c>
      <c r="F102" s="81">
        <v>0.95</v>
      </c>
      <c r="G102" s="82" t="s">
        <v>67</v>
      </c>
      <c r="H102" s="82" t="s">
        <v>74</v>
      </c>
      <c r="I102" s="82" t="s">
        <v>75</v>
      </c>
      <c r="J102" s="87"/>
      <c r="K102" s="87"/>
    </row>
    <row r="103" spans="1:11" ht="18" customHeight="1">
      <c r="A103" s="86"/>
      <c r="B103" s="86"/>
      <c r="C103" s="86"/>
      <c r="D103" s="86"/>
      <c r="E103" s="86"/>
      <c r="F103" s="86"/>
      <c r="G103" s="87"/>
      <c r="H103" s="87"/>
      <c r="I103" s="87"/>
      <c r="J103" s="87"/>
      <c r="K103" s="87"/>
    </row>
    <row r="104" spans="1:11" ht="18" customHeight="1">
      <c r="A104" s="86"/>
      <c r="B104" s="86"/>
      <c r="C104" s="86">
        <v>7</v>
      </c>
      <c r="D104" s="86" t="s">
        <v>39</v>
      </c>
      <c r="E104" s="86"/>
      <c r="F104" s="86"/>
      <c r="G104" s="87"/>
      <c r="H104" s="87"/>
      <c r="I104" s="87"/>
      <c r="J104" s="87"/>
      <c r="K104" s="87"/>
    </row>
    <row r="105" spans="1:11" ht="18" customHeight="1">
      <c r="A105" s="86"/>
      <c r="B105" s="86"/>
      <c r="C105" s="86">
        <v>7</v>
      </c>
      <c r="D105" s="86" t="s">
        <v>39</v>
      </c>
      <c r="E105" s="86"/>
      <c r="F105" s="86"/>
      <c r="G105" s="87"/>
      <c r="H105" s="87"/>
      <c r="I105" s="87"/>
      <c r="J105" s="87"/>
      <c r="K105" s="87"/>
    </row>
    <row r="106" spans="1:11" ht="18" customHeight="1">
      <c r="A106" s="86"/>
      <c r="B106" s="86"/>
      <c r="C106" s="86">
        <v>7</v>
      </c>
      <c r="D106" s="86" t="s">
        <v>39</v>
      </c>
      <c r="E106" s="86"/>
      <c r="F106" s="86"/>
      <c r="G106" s="87"/>
      <c r="H106" s="87"/>
      <c r="I106" s="87"/>
      <c r="J106" s="87"/>
      <c r="K106" s="87"/>
    </row>
    <row r="107" spans="1:11" ht="18" customHeight="1">
      <c r="A107" s="86"/>
      <c r="B107" s="86"/>
      <c r="C107" s="86">
        <v>7</v>
      </c>
      <c r="D107" s="86" t="s">
        <v>39</v>
      </c>
      <c r="E107" s="86"/>
      <c r="F107" s="86"/>
      <c r="G107" s="87"/>
      <c r="H107" s="87"/>
      <c r="I107" s="87"/>
      <c r="J107" s="87"/>
      <c r="K107" s="87"/>
    </row>
    <row r="108" spans="1:11" ht="18" customHeight="1">
      <c r="A108" s="86"/>
      <c r="B108" s="86"/>
      <c r="C108" s="86">
        <v>7</v>
      </c>
      <c r="D108" s="86" t="s">
        <v>39</v>
      </c>
      <c r="E108" s="86"/>
      <c r="F108" s="86"/>
      <c r="G108" s="87"/>
      <c r="H108" s="87"/>
      <c r="I108" s="87"/>
      <c r="J108" s="87"/>
      <c r="K108" s="87"/>
    </row>
    <row r="109" spans="1:11" ht="18" customHeight="1">
      <c r="A109" s="86"/>
      <c r="B109" s="86"/>
      <c r="C109" s="86">
        <v>7</v>
      </c>
      <c r="D109" s="86" t="s">
        <v>39</v>
      </c>
      <c r="E109" s="86"/>
      <c r="F109" s="86"/>
      <c r="G109" s="87"/>
      <c r="H109" s="87"/>
      <c r="I109" s="87"/>
      <c r="J109" s="87"/>
      <c r="K109" s="87"/>
    </row>
    <row r="110" spans="1:11" ht="18" customHeight="1">
      <c r="A110" s="86"/>
      <c r="B110" s="86"/>
      <c r="C110" s="86">
        <v>7</v>
      </c>
      <c r="D110" s="86" t="s">
        <v>39</v>
      </c>
      <c r="E110" s="86"/>
      <c r="F110" s="86"/>
      <c r="G110" s="87"/>
      <c r="H110" s="87"/>
      <c r="I110" s="87"/>
      <c r="J110" s="87"/>
      <c r="K110" s="87"/>
    </row>
    <row r="111" spans="1:11" ht="18" customHeight="1">
      <c r="A111" s="86"/>
      <c r="B111" s="86"/>
      <c r="C111" s="86">
        <v>7</v>
      </c>
      <c r="D111" s="86" t="s">
        <v>39</v>
      </c>
      <c r="E111" s="86"/>
      <c r="F111" s="86"/>
      <c r="G111" s="87"/>
      <c r="H111" s="87"/>
      <c r="I111" s="87"/>
      <c r="J111" s="87"/>
      <c r="K111" s="87"/>
    </row>
    <row r="112" spans="1:11" ht="18" customHeight="1">
      <c r="A112" s="86"/>
      <c r="B112" s="86"/>
      <c r="C112" s="86">
        <v>7</v>
      </c>
      <c r="D112" s="86" t="s">
        <v>39</v>
      </c>
      <c r="E112" s="86"/>
      <c r="F112" s="86"/>
      <c r="G112" s="87"/>
      <c r="H112" s="87"/>
      <c r="I112" s="87"/>
      <c r="J112" s="87"/>
      <c r="K112" s="87"/>
    </row>
    <row r="113" spans="1:11" ht="18" customHeight="1">
      <c r="A113" s="86"/>
      <c r="B113" s="86"/>
      <c r="C113" s="86">
        <v>7</v>
      </c>
      <c r="D113" s="86" t="s">
        <v>39</v>
      </c>
      <c r="E113" s="86"/>
      <c r="F113" s="86"/>
      <c r="G113" s="87"/>
      <c r="H113" s="87"/>
      <c r="I113" s="87"/>
      <c r="J113" s="87"/>
      <c r="K113" s="87"/>
    </row>
    <row r="114" spans="1:11" ht="18" customHeight="1">
      <c r="A114" s="86"/>
      <c r="B114" s="86"/>
      <c r="C114" s="86">
        <v>7</v>
      </c>
      <c r="D114" s="86" t="s">
        <v>39</v>
      </c>
      <c r="E114" s="86"/>
      <c r="F114" s="86"/>
      <c r="G114" s="87"/>
      <c r="H114" s="87"/>
      <c r="I114" s="87"/>
      <c r="J114" s="87"/>
      <c r="K114" s="87"/>
    </row>
    <row r="115" spans="1:11" ht="18" customHeight="1">
      <c r="A115" s="86"/>
      <c r="B115" s="86"/>
      <c r="C115" s="86">
        <v>7</v>
      </c>
      <c r="D115" s="86" t="s">
        <v>39</v>
      </c>
      <c r="E115" s="86"/>
      <c r="F115" s="86"/>
      <c r="G115" s="87"/>
      <c r="H115" s="87"/>
      <c r="I115" s="87"/>
      <c r="J115" s="87"/>
      <c r="K115" s="87"/>
    </row>
    <row r="116" spans="1:11" ht="18" customHeight="1">
      <c r="A116" s="86"/>
      <c r="B116" s="86"/>
      <c r="C116" s="86">
        <v>7</v>
      </c>
      <c r="D116" s="86" t="s">
        <v>39</v>
      </c>
      <c r="E116" s="86"/>
      <c r="F116" s="86"/>
      <c r="G116" s="87"/>
      <c r="H116" s="87"/>
      <c r="I116" s="87"/>
      <c r="J116" s="87"/>
      <c r="K116" s="87"/>
    </row>
    <row r="117" spans="1:11" ht="18" customHeight="1">
      <c r="A117" s="86"/>
      <c r="B117" s="86"/>
      <c r="C117" s="86">
        <v>7</v>
      </c>
      <c r="D117" s="86" t="s">
        <v>39</v>
      </c>
      <c r="E117" s="86"/>
      <c r="F117" s="86"/>
      <c r="G117" s="87"/>
      <c r="H117" s="87"/>
      <c r="I117" s="87"/>
      <c r="J117" s="87"/>
      <c r="K117" s="87"/>
    </row>
    <row r="118" spans="1:11" ht="18" customHeight="1">
      <c r="A118" s="86"/>
      <c r="B118" s="86"/>
      <c r="C118" s="86">
        <v>7</v>
      </c>
      <c r="D118" s="86" t="s">
        <v>39</v>
      </c>
      <c r="E118" s="86"/>
      <c r="F118" s="86"/>
      <c r="G118" s="87"/>
      <c r="H118" s="87"/>
      <c r="I118" s="87"/>
      <c r="J118" s="87"/>
      <c r="K118" s="87"/>
    </row>
    <row r="119" spans="1:11" ht="18" customHeight="1">
      <c r="A119" s="86"/>
      <c r="B119" s="86"/>
      <c r="C119" s="86">
        <v>7</v>
      </c>
      <c r="D119" s="86" t="s">
        <v>39</v>
      </c>
      <c r="E119" s="86"/>
      <c r="F119" s="86"/>
      <c r="G119" s="87"/>
      <c r="H119" s="87"/>
      <c r="I119" s="87"/>
      <c r="J119" s="87"/>
      <c r="K119" s="87"/>
    </row>
    <row r="120" spans="1:11" ht="18" customHeight="1">
      <c r="A120" s="86"/>
      <c r="B120" s="86"/>
      <c r="C120" s="86">
        <v>7</v>
      </c>
      <c r="D120" s="86" t="s">
        <v>39</v>
      </c>
      <c r="E120" s="86"/>
      <c r="F120" s="86"/>
      <c r="G120" s="87"/>
      <c r="H120" s="87"/>
      <c r="I120" s="87"/>
      <c r="J120" s="87"/>
      <c r="K120" s="87"/>
    </row>
    <row r="121" spans="1:11" ht="18" customHeight="1">
      <c r="A121" s="86"/>
      <c r="B121" s="86"/>
      <c r="C121" s="86">
        <v>7</v>
      </c>
      <c r="D121" s="86" t="s">
        <v>39</v>
      </c>
      <c r="E121" s="86"/>
      <c r="F121" s="86"/>
      <c r="G121" s="87"/>
      <c r="H121" s="87"/>
      <c r="I121" s="87"/>
      <c r="J121" s="87"/>
      <c r="K121" s="87"/>
    </row>
    <row r="122" spans="1:11" ht="18" customHeight="1">
      <c r="A122" s="86"/>
      <c r="B122" s="86"/>
      <c r="C122" s="86">
        <v>7</v>
      </c>
      <c r="D122" s="86" t="s">
        <v>39</v>
      </c>
      <c r="E122" s="86"/>
      <c r="F122" s="86"/>
      <c r="G122" s="87"/>
      <c r="H122" s="87"/>
      <c r="I122" s="87"/>
      <c r="J122" s="87"/>
      <c r="K122" s="87"/>
    </row>
    <row r="123" spans="1:11" ht="18" customHeight="1">
      <c r="A123" s="86"/>
      <c r="B123" s="86"/>
      <c r="C123" s="86">
        <v>7</v>
      </c>
      <c r="D123" s="86" t="s">
        <v>39</v>
      </c>
      <c r="E123" s="86"/>
      <c r="F123" s="86"/>
      <c r="G123" s="87"/>
      <c r="H123" s="87"/>
      <c r="I123" s="87"/>
      <c r="J123" s="87"/>
      <c r="K123" s="87"/>
    </row>
    <row r="124" spans="1:11" ht="18" customHeight="1">
      <c r="A124" s="86"/>
      <c r="B124" s="86"/>
      <c r="C124" s="86"/>
      <c r="D124" s="86"/>
      <c r="E124" s="86"/>
      <c r="F124" s="86"/>
      <c r="G124" s="87"/>
      <c r="H124" s="87"/>
      <c r="I124" s="87"/>
      <c r="J124" s="87"/>
      <c r="K124" s="87"/>
    </row>
    <row r="125" spans="1:11" ht="18" customHeight="1">
      <c r="A125" s="86"/>
      <c r="B125" s="86"/>
      <c r="C125" s="86"/>
      <c r="D125" s="86"/>
      <c r="E125" s="86"/>
      <c r="F125" s="86"/>
      <c r="G125" s="87"/>
      <c r="H125" s="87"/>
      <c r="I125" s="87"/>
      <c r="J125" s="87"/>
      <c r="K125" s="87"/>
    </row>
    <row r="126" spans="1:6" ht="18" customHeight="1">
      <c r="A126" s="88"/>
      <c r="B126" s="88"/>
      <c r="C126" s="88"/>
      <c r="D126" s="88"/>
      <c r="E126" s="88"/>
      <c r="F126" s="88"/>
    </row>
    <row r="127" spans="1:11" ht="18" customHeight="1">
      <c r="A127" s="80" t="s">
        <v>37</v>
      </c>
      <c r="B127" s="80" t="s">
        <v>36</v>
      </c>
      <c r="C127" s="80" t="s">
        <v>1</v>
      </c>
      <c r="D127" s="80" t="s">
        <v>38</v>
      </c>
      <c r="E127" s="81">
        <v>5</v>
      </c>
      <c r="F127" s="81">
        <v>4</v>
      </c>
      <c r="G127" s="82">
        <v>3</v>
      </c>
      <c r="H127" s="82">
        <v>2</v>
      </c>
      <c r="I127" s="82">
        <v>1</v>
      </c>
      <c r="J127" s="82"/>
      <c r="K127" s="87"/>
    </row>
    <row r="128" spans="1:11" ht="18" customHeight="1">
      <c r="A128" s="86"/>
      <c r="B128" s="86"/>
      <c r="C128" s="86"/>
      <c r="D128" s="86"/>
      <c r="E128" s="81" t="s">
        <v>76</v>
      </c>
      <c r="F128" s="81" t="s">
        <v>70</v>
      </c>
      <c r="G128" s="82" t="s">
        <v>71</v>
      </c>
      <c r="H128" s="82" t="s">
        <v>77</v>
      </c>
      <c r="I128" s="82" t="s">
        <v>78</v>
      </c>
      <c r="J128" s="87"/>
      <c r="K128" s="87"/>
    </row>
    <row r="129" spans="1:11" ht="18" customHeight="1">
      <c r="A129" s="86"/>
      <c r="B129" s="86"/>
      <c r="C129" s="86"/>
      <c r="D129" s="86"/>
      <c r="E129" s="86"/>
      <c r="F129" s="86"/>
      <c r="G129" s="87"/>
      <c r="H129" s="87"/>
      <c r="I129" s="87"/>
      <c r="J129" s="87"/>
      <c r="K129" s="87"/>
    </row>
    <row r="130" spans="1:11" ht="18" customHeight="1">
      <c r="A130" s="86"/>
      <c r="B130" s="86"/>
      <c r="C130" s="86">
        <v>7</v>
      </c>
      <c r="D130" s="86" t="s">
        <v>40</v>
      </c>
      <c r="E130" s="86"/>
      <c r="F130" s="86"/>
      <c r="G130" s="87"/>
      <c r="H130" s="87"/>
      <c r="I130" s="87"/>
      <c r="J130" s="87"/>
      <c r="K130" s="87"/>
    </row>
    <row r="131" spans="1:11" ht="18" customHeight="1">
      <c r="A131" s="86"/>
      <c r="B131" s="86"/>
      <c r="C131" s="86">
        <v>7</v>
      </c>
      <c r="D131" s="86" t="s">
        <v>40</v>
      </c>
      <c r="E131" s="86"/>
      <c r="F131" s="86"/>
      <c r="G131" s="87"/>
      <c r="H131" s="87"/>
      <c r="I131" s="87"/>
      <c r="J131" s="87"/>
      <c r="K131" s="87"/>
    </row>
    <row r="132" spans="1:11" ht="18" customHeight="1">
      <c r="A132" s="86"/>
      <c r="B132" s="86"/>
      <c r="C132" s="86">
        <v>7</v>
      </c>
      <c r="D132" s="86" t="s">
        <v>40</v>
      </c>
      <c r="E132" s="86"/>
      <c r="F132" s="86"/>
      <c r="G132" s="87"/>
      <c r="H132" s="87"/>
      <c r="I132" s="87"/>
      <c r="J132" s="87"/>
      <c r="K132" s="87"/>
    </row>
    <row r="133" spans="1:11" ht="18" customHeight="1">
      <c r="A133" s="86"/>
      <c r="B133" s="86"/>
      <c r="C133" s="86">
        <v>7</v>
      </c>
      <c r="D133" s="86" t="s">
        <v>40</v>
      </c>
      <c r="E133" s="86"/>
      <c r="F133" s="86"/>
      <c r="G133" s="87"/>
      <c r="H133" s="87"/>
      <c r="I133" s="87"/>
      <c r="J133" s="87"/>
      <c r="K133" s="87"/>
    </row>
    <row r="134" spans="1:11" ht="18" customHeight="1">
      <c r="A134" s="86"/>
      <c r="B134" s="86"/>
      <c r="C134" s="86">
        <v>7</v>
      </c>
      <c r="D134" s="86" t="s">
        <v>40</v>
      </c>
      <c r="E134" s="86"/>
      <c r="F134" s="86"/>
      <c r="G134" s="87"/>
      <c r="H134" s="87"/>
      <c r="I134" s="87"/>
      <c r="J134" s="87"/>
      <c r="K134" s="87"/>
    </row>
    <row r="135" spans="1:11" ht="18" customHeight="1">
      <c r="A135" s="86"/>
      <c r="B135" s="86"/>
      <c r="C135" s="86">
        <v>7</v>
      </c>
      <c r="D135" s="86" t="s">
        <v>40</v>
      </c>
      <c r="E135" s="86"/>
      <c r="F135" s="86"/>
      <c r="G135" s="87"/>
      <c r="H135" s="87"/>
      <c r="I135" s="87"/>
      <c r="J135" s="87"/>
      <c r="K135" s="87"/>
    </row>
    <row r="136" spans="1:11" ht="18" customHeight="1">
      <c r="A136" s="86"/>
      <c r="B136" s="86"/>
      <c r="C136" s="86">
        <v>7</v>
      </c>
      <c r="D136" s="86" t="s">
        <v>40</v>
      </c>
      <c r="E136" s="86"/>
      <c r="F136" s="86"/>
      <c r="G136" s="87"/>
      <c r="H136" s="87"/>
      <c r="I136" s="87"/>
      <c r="J136" s="87"/>
      <c r="K136" s="87"/>
    </row>
    <row r="137" spans="1:11" ht="18" customHeight="1">
      <c r="A137" s="86"/>
      <c r="B137" s="86"/>
      <c r="C137" s="86">
        <v>7</v>
      </c>
      <c r="D137" s="86" t="s">
        <v>40</v>
      </c>
      <c r="E137" s="86"/>
      <c r="F137" s="86"/>
      <c r="G137" s="87"/>
      <c r="H137" s="87"/>
      <c r="I137" s="87"/>
      <c r="J137" s="87"/>
      <c r="K137" s="87"/>
    </row>
    <row r="138" spans="1:11" ht="18" customHeight="1">
      <c r="A138" s="86"/>
      <c r="B138" s="86"/>
      <c r="C138" s="86">
        <v>7</v>
      </c>
      <c r="D138" s="86" t="s">
        <v>40</v>
      </c>
      <c r="E138" s="86"/>
      <c r="F138" s="86"/>
      <c r="G138" s="87"/>
      <c r="H138" s="87"/>
      <c r="I138" s="87"/>
      <c r="J138" s="87"/>
      <c r="K138" s="87"/>
    </row>
    <row r="139" spans="1:11" ht="18" customHeight="1">
      <c r="A139" s="86"/>
      <c r="B139" s="86"/>
      <c r="C139" s="86">
        <v>7</v>
      </c>
      <c r="D139" s="86" t="s">
        <v>40</v>
      </c>
      <c r="E139" s="86"/>
      <c r="F139" s="86"/>
      <c r="G139" s="87"/>
      <c r="H139" s="87"/>
      <c r="I139" s="87"/>
      <c r="J139" s="87"/>
      <c r="K139" s="87"/>
    </row>
    <row r="140" spans="1:11" ht="18" customHeight="1">
      <c r="A140" s="86"/>
      <c r="B140" s="86"/>
      <c r="C140" s="86"/>
      <c r="D140" s="86"/>
      <c r="E140" s="86"/>
      <c r="F140" s="86"/>
      <c r="G140" s="87"/>
      <c r="H140" s="87"/>
      <c r="I140" s="87"/>
      <c r="J140" s="87"/>
      <c r="K140" s="87"/>
    </row>
    <row r="141" spans="1:11" ht="18" customHeight="1">
      <c r="A141" s="86"/>
      <c r="B141" s="86"/>
      <c r="C141" s="86"/>
      <c r="D141" s="86"/>
      <c r="E141" s="86"/>
      <c r="F141" s="86"/>
      <c r="G141" s="87"/>
      <c r="H141" s="87"/>
      <c r="I141" s="87"/>
      <c r="J141" s="87"/>
      <c r="K141" s="87"/>
    </row>
    <row r="142" spans="1:11" ht="18" customHeight="1">
      <c r="A142" s="86"/>
      <c r="B142" s="86"/>
      <c r="C142" s="86"/>
      <c r="D142" s="86"/>
      <c r="E142" s="86"/>
      <c r="F142" s="86"/>
      <c r="G142" s="87"/>
      <c r="H142" s="87"/>
      <c r="I142" s="87"/>
      <c r="J142" s="87"/>
      <c r="K142" s="87"/>
    </row>
    <row r="143" spans="1:11" ht="18" customHeight="1">
      <c r="A143" s="86"/>
      <c r="B143" s="86"/>
      <c r="C143" s="86"/>
      <c r="D143" s="86"/>
      <c r="E143" s="86"/>
      <c r="F143" s="86"/>
      <c r="G143" s="87"/>
      <c r="H143" s="87"/>
      <c r="I143" s="87"/>
      <c r="J143" s="87"/>
      <c r="K143" s="87"/>
    </row>
    <row r="144" spans="1:11" ht="18" customHeight="1">
      <c r="A144" s="86"/>
      <c r="B144" s="86"/>
      <c r="C144" s="86"/>
      <c r="D144" s="86"/>
      <c r="E144" s="86"/>
      <c r="F144" s="86"/>
      <c r="G144" s="87"/>
      <c r="H144" s="87"/>
      <c r="I144" s="87"/>
      <c r="J144" s="87"/>
      <c r="K144" s="87"/>
    </row>
    <row r="145" spans="1:11" ht="18" customHeight="1">
      <c r="A145" s="86"/>
      <c r="B145" s="86"/>
      <c r="C145" s="86"/>
      <c r="D145" s="86"/>
      <c r="E145" s="86"/>
      <c r="F145" s="86"/>
      <c r="G145" s="87"/>
      <c r="H145" s="87"/>
      <c r="I145" s="87"/>
      <c r="J145" s="87"/>
      <c r="K145" s="87"/>
    </row>
    <row r="146" spans="1:11" ht="18" customHeight="1">
      <c r="A146" s="86"/>
      <c r="B146" s="86"/>
      <c r="C146" s="86"/>
      <c r="D146" s="86"/>
      <c r="E146" s="86"/>
      <c r="F146" s="86"/>
      <c r="G146" s="87"/>
      <c r="H146" s="87"/>
      <c r="I146" s="87"/>
      <c r="J146" s="87"/>
      <c r="K146" s="87"/>
    </row>
    <row r="147" spans="1:11" ht="18" customHeight="1">
      <c r="A147" s="86"/>
      <c r="B147" s="86"/>
      <c r="C147" s="86"/>
      <c r="D147" s="86"/>
      <c r="E147" s="86"/>
      <c r="F147" s="86"/>
      <c r="G147" s="87"/>
      <c r="H147" s="87"/>
      <c r="I147" s="87"/>
      <c r="J147" s="87"/>
      <c r="K147" s="87"/>
    </row>
    <row r="148" spans="1:11" ht="18" customHeight="1">
      <c r="A148" s="86"/>
      <c r="B148" s="86"/>
      <c r="C148" s="86"/>
      <c r="D148" s="86"/>
      <c r="E148" s="86"/>
      <c r="F148" s="86"/>
      <c r="G148" s="87"/>
      <c r="H148" s="87"/>
      <c r="I148" s="87"/>
      <c r="J148" s="87"/>
      <c r="K148" s="87"/>
    </row>
    <row r="149" spans="1:11" ht="18" customHeight="1">
      <c r="A149" s="86"/>
      <c r="B149" s="86"/>
      <c r="C149" s="86"/>
      <c r="D149" s="86"/>
      <c r="E149" s="86"/>
      <c r="F149" s="86"/>
      <c r="G149" s="87"/>
      <c r="H149" s="87"/>
      <c r="I149" s="87"/>
      <c r="J149" s="87"/>
      <c r="K149" s="87"/>
    </row>
    <row r="150" spans="1:11" ht="18" customHeight="1">
      <c r="A150" s="86"/>
      <c r="B150" s="86"/>
      <c r="C150" s="86"/>
      <c r="D150" s="86"/>
      <c r="E150" s="86"/>
      <c r="F150" s="86"/>
      <c r="G150" s="87"/>
      <c r="H150" s="87"/>
      <c r="I150" s="87"/>
      <c r="J150" s="87"/>
      <c r="K150" s="87"/>
    </row>
    <row r="151" spans="1:6" ht="18" customHeight="1">
      <c r="A151" s="88"/>
      <c r="B151" s="88"/>
      <c r="C151" s="88"/>
      <c r="D151" s="88"/>
      <c r="E151" s="88"/>
      <c r="F151" s="88"/>
    </row>
    <row r="152" spans="1:6" ht="18" customHeight="1">
      <c r="A152" s="88"/>
      <c r="B152" s="88"/>
      <c r="C152" s="88"/>
      <c r="D152" s="88"/>
      <c r="E152" s="88"/>
      <c r="F152" s="88"/>
    </row>
    <row r="153" spans="1:6" ht="18" customHeight="1">
      <c r="A153" s="88"/>
      <c r="B153" s="88"/>
      <c r="C153" s="88"/>
      <c r="D153" s="88"/>
      <c r="E153" s="88"/>
      <c r="F153" s="88"/>
    </row>
    <row r="154" spans="1:11" ht="18" customHeight="1">
      <c r="A154" s="80" t="s">
        <v>37</v>
      </c>
      <c r="B154" s="80" t="s">
        <v>36</v>
      </c>
      <c r="C154" s="80" t="s">
        <v>1</v>
      </c>
      <c r="D154" s="80" t="s">
        <v>38</v>
      </c>
      <c r="E154" s="81">
        <v>5</v>
      </c>
      <c r="F154" s="81">
        <v>4</v>
      </c>
      <c r="G154" s="82">
        <v>3</v>
      </c>
      <c r="H154" s="82">
        <v>2</v>
      </c>
      <c r="I154" s="82">
        <v>1</v>
      </c>
      <c r="J154" s="82"/>
      <c r="K154" s="87"/>
    </row>
    <row r="155" spans="1:11" ht="18" customHeight="1">
      <c r="A155" s="86"/>
      <c r="B155" s="86"/>
      <c r="C155" s="86"/>
      <c r="D155" s="86"/>
      <c r="E155" s="81" t="s">
        <v>70</v>
      </c>
      <c r="F155" s="81" t="s">
        <v>79</v>
      </c>
      <c r="G155" s="82" t="s">
        <v>72</v>
      </c>
      <c r="H155" s="82" t="s">
        <v>80</v>
      </c>
      <c r="I155" s="82" t="s">
        <v>81</v>
      </c>
      <c r="J155" s="87"/>
      <c r="K155" s="87"/>
    </row>
    <row r="156" spans="1:11" ht="18" customHeight="1">
      <c r="A156" s="86"/>
      <c r="B156" s="86"/>
      <c r="C156" s="86"/>
      <c r="D156" s="86"/>
      <c r="E156" s="86"/>
      <c r="F156" s="86"/>
      <c r="G156" s="87"/>
      <c r="H156" s="87"/>
      <c r="I156" s="87"/>
      <c r="J156" s="87"/>
      <c r="K156" s="87"/>
    </row>
    <row r="157" spans="1:11" ht="18" customHeight="1">
      <c r="A157" s="86"/>
      <c r="B157" s="86"/>
      <c r="C157" s="86">
        <v>8</v>
      </c>
      <c r="D157" s="86" t="s">
        <v>39</v>
      </c>
      <c r="E157" s="86"/>
      <c r="F157" s="86"/>
      <c r="G157" s="87"/>
      <c r="H157" s="87"/>
      <c r="I157" s="87"/>
      <c r="J157" s="87"/>
      <c r="K157" s="87"/>
    </row>
    <row r="158" spans="1:11" ht="18" customHeight="1">
      <c r="A158" s="86"/>
      <c r="B158" s="86"/>
      <c r="C158" s="86">
        <v>8</v>
      </c>
      <c r="D158" s="86" t="s">
        <v>39</v>
      </c>
      <c r="E158" s="86"/>
      <c r="F158" s="86"/>
      <c r="G158" s="87"/>
      <c r="H158" s="87"/>
      <c r="I158" s="87"/>
      <c r="J158" s="87"/>
      <c r="K158" s="87"/>
    </row>
    <row r="159" spans="1:11" ht="18" customHeight="1">
      <c r="A159" s="86"/>
      <c r="B159" s="86"/>
      <c r="C159" s="86">
        <v>8</v>
      </c>
      <c r="D159" s="86" t="s">
        <v>39</v>
      </c>
      <c r="E159" s="86"/>
      <c r="F159" s="86"/>
      <c r="G159" s="87"/>
      <c r="H159" s="87"/>
      <c r="I159" s="87"/>
      <c r="J159" s="87"/>
      <c r="K159" s="87"/>
    </row>
    <row r="160" spans="1:11" ht="18" customHeight="1">
      <c r="A160" s="86"/>
      <c r="B160" s="86"/>
      <c r="C160" s="86">
        <v>8</v>
      </c>
      <c r="D160" s="86" t="s">
        <v>39</v>
      </c>
      <c r="E160" s="86"/>
      <c r="F160" s="86"/>
      <c r="G160" s="87"/>
      <c r="H160" s="87"/>
      <c r="I160" s="87"/>
      <c r="J160" s="87"/>
      <c r="K160" s="87"/>
    </row>
    <row r="161" spans="1:11" ht="18" customHeight="1">
      <c r="A161" s="86"/>
      <c r="B161" s="86"/>
      <c r="C161" s="86">
        <v>8</v>
      </c>
      <c r="D161" s="86" t="s">
        <v>39</v>
      </c>
      <c r="E161" s="86"/>
      <c r="F161" s="86"/>
      <c r="G161" s="87"/>
      <c r="H161" s="87"/>
      <c r="I161" s="87"/>
      <c r="J161" s="87"/>
      <c r="K161" s="87"/>
    </row>
    <row r="162" spans="1:11" ht="18" customHeight="1">
      <c r="A162" s="86"/>
      <c r="B162" s="86"/>
      <c r="C162" s="86">
        <v>8</v>
      </c>
      <c r="D162" s="86" t="s">
        <v>39</v>
      </c>
      <c r="E162" s="86"/>
      <c r="F162" s="86"/>
      <c r="G162" s="87"/>
      <c r="H162" s="87"/>
      <c r="I162" s="87"/>
      <c r="J162" s="87"/>
      <c r="K162" s="87"/>
    </row>
    <row r="163" spans="1:11" ht="18" customHeight="1">
      <c r="A163" s="86"/>
      <c r="B163" s="86"/>
      <c r="C163" s="86">
        <v>8</v>
      </c>
      <c r="D163" s="86" t="s">
        <v>39</v>
      </c>
      <c r="E163" s="86"/>
      <c r="F163" s="86"/>
      <c r="G163" s="87"/>
      <c r="H163" s="87"/>
      <c r="I163" s="87"/>
      <c r="J163" s="87"/>
      <c r="K163" s="87"/>
    </row>
    <row r="164" spans="1:11" ht="18" customHeight="1">
      <c r="A164" s="86"/>
      <c r="B164" s="86"/>
      <c r="C164" s="86">
        <v>8</v>
      </c>
      <c r="D164" s="86" t="s">
        <v>39</v>
      </c>
      <c r="E164" s="86"/>
      <c r="F164" s="86"/>
      <c r="G164" s="87"/>
      <c r="H164" s="87"/>
      <c r="I164" s="87"/>
      <c r="J164" s="87"/>
      <c r="K164" s="87"/>
    </row>
    <row r="165" spans="1:11" ht="18" customHeight="1">
      <c r="A165" s="86"/>
      <c r="B165" s="86"/>
      <c r="C165" s="86">
        <v>8</v>
      </c>
      <c r="D165" s="86" t="s">
        <v>39</v>
      </c>
      <c r="E165" s="86"/>
      <c r="F165" s="86"/>
      <c r="G165" s="87"/>
      <c r="H165" s="87"/>
      <c r="I165" s="87"/>
      <c r="J165" s="87"/>
      <c r="K165" s="87"/>
    </row>
    <row r="166" spans="1:11" ht="18" customHeight="1">
      <c r="A166" s="86"/>
      <c r="B166" s="86"/>
      <c r="C166" s="86">
        <v>8</v>
      </c>
      <c r="D166" s="86" t="s">
        <v>39</v>
      </c>
      <c r="E166" s="86"/>
      <c r="F166" s="86"/>
      <c r="G166" s="87"/>
      <c r="H166" s="87"/>
      <c r="I166" s="87"/>
      <c r="J166" s="87"/>
      <c r="K166" s="87"/>
    </row>
    <row r="167" spans="1:6" ht="18" customHeight="1">
      <c r="A167" s="88"/>
      <c r="B167" s="88"/>
      <c r="C167" s="88"/>
      <c r="D167" s="88"/>
      <c r="E167" s="88"/>
      <c r="F167" s="88"/>
    </row>
    <row r="168" spans="1:6" ht="18" customHeight="1">
      <c r="A168" s="88"/>
      <c r="B168" s="88"/>
      <c r="C168" s="88"/>
      <c r="D168" s="88"/>
      <c r="E168" s="88"/>
      <c r="F168" s="88"/>
    </row>
    <row r="169" spans="1:6" ht="18" customHeight="1">
      <c r="A169" s="88"/>
      <c r="B169" s="88"/>
      <c r="C169" s="88"/>
      <c r="D169" s="88"/>
      <c r="E169" s="88"/>
      <c r="F169" s="88"/>
    </row>
    <row r="170" spans="1:6" ht="18" customHeight="1">
      <c r="A170" s="88"/>
      <c r="B170" s="88"/>
      <c r="C170" s="88"/>
      <c r="D170" s="88"/>
      <c r="E170" s="88"/>
      <c r="F170" s="88"/>
    </row>
    <row r="171" spans="1:6" ht="18" customHeight="1">
      <c r="A171" s="88"/>
      <c r="B171" s="88"/>
      <c r="C171" s="88"/>
      <c r="D171" s="88"/>
      <c r="E171" s="88"/>
      <c r="F171" s="88"/>
    </row>
    <row r="172" spans="1:6" ht="18" customHeight="1">
      <c r="A172" s="88"/>
      <c r="B172" s="88"/>
      <c r="C172" s="88"/>
      <c r="D172" s="88"/>
      <c r="E172" s="88"/>
      <c r="F172" s="88"/>
    </row>
    <row r="173" spans="1:6" ht="18" customHeight="1">
      <c r="A173" s="88"/>
      <c r="B173" s="88"/>
      <c r="C173" s="88"/>
      <c r="D173" s="88"/>
      <c r="E173" s="88"/>
      <c r="F173" s="88"/>
    </row>
    <row r="174" spans="1:6" ht="18" customHeight="1">
      <c r="A174" s="88"/>
      <c r="B174" s="88"/>
      <c r="C174" s="88"/>
      <c r="D174" s="88"/>
      <c r="E174" s="88"/>
      <c r="F174" s="88"/>
    </row>
    <row r="175" spans="1:6" ht="18" customHeight="1">
      <c r="A175" s="88"/>
      <c r="B175" s="88"/>
      <c r="C175" s="88"/>
      <c r="D175" s="88"/>
      <c r="E175" s="88"/>
      <c r="F175" s="88"/>
    </row>
    <row r="176" spans="1:6" ht="18" customHeight="1">
      <c r="A176" s="88"/>
      <c r="B176" s="88"/>
      <c r="C176" s="88"/>
      <c r="D176" s="88"/>
      <c r="E176" s="88"/>
      <c r="F176" s="88"/>
    </row>
    <row r="177" spans="1:6" ht="18" customHeight="1">
      <c r="A177" s="88"/>
      <c r="B177" s="88"/>
      <c r="C177" s="88"/>
      <c r="D177" s="88"/>
      <c r="E177" s="88"/>
      <c r="F177" s="88"/>
    </row>
    <row r="178" spans="1:6" ht="18" customHeight="1">
      <c r="A178" s="88"/>
      <c r="B178" s="88"/>
      <c r="C178" s="88"/>
      <c r="D178" s="88"/>
      <c r="E178" s="88"/>
      <c r="F178" s="88"/>
    </row>
    <row r="179" spans="1:6" ht="18" customHeight="1">
      <c r="A179" s="88"/>
      <c r="B179" s="88"/>
      <c r="C179" s="88"/>
      <c r="D179" s="88"/>
      <c r="E179" s="88"/>
      <c r="F179" s="88"/>
    </row>
    <row r="180" spans="1:11" ht="18" customHeight="1">
      <c r="A180" s="80" t="s">
        <v>37</v>
      </c>
      <c r="B180" s="80" t="s">
        <v>36</v>
      </c>
      <c r="C180" s="80" t="s">
        <v>1</v>
      </c>
      <c r="D180" s="80" t="s">
        <v>38</v>
      </c>
      <c r="E180" s="81">
        <v>5</v>
      </c>
      <c r="F180" s="81">
        <v>4</v>
      </c>
      <c r="G180" s="82">
        <v>3</v>
      </c>
      <c r="H180" s="82">
        <v>2</v>
      </c>
      <c r="I180" s="82">
        <v>1</v>
      </c>
      <c r="J180" s="82"/>
      <c r="K180" s="87"/>
    </row>
    <row r="181" spans="1:11" ht="18" customHeight="1">
      <c r="A181" s="86"/>
      <c r="B181" s="86"/>
      <c r="C181" s="86"/>
      <c r="D181" s="86"/>
      <c r="E181" s="81" t="s">
        <v>82</v>
      </c>
      <c r="F181" s="81" t="s">
        <v>61</v>
      </c>
      <c r="G181" s="82" t="s">
        <v>79</v>
      </c>
      <c r="H181" s="82" t="s">
        <v>83</v>
      </c>
      <c r="I181" s="82" t="s">
        <v>84</v>
      </c>
      <c r="J181" s="87"/>
      <c r="K181" s="87"/>
    </row>
    <row r="182" spans="1:11" ht="18" customHeight="1">
      <c r="A182" s="86"/>
      <c r="B182" s="86"/>
      <c r="C182" s="86"/>
      <c r="D182" s="86"/>
      <c r="E182" s="86"/>
      <c r="F182" s="86"/>
      <c r="G182" s="87"/>
      <c r="H182" s="87"/>
      <c r="I182" s="87"/>
      <c r="J182" s="87"/>
      <c r="K182" s="87"/>
    </row>
    <row r="183" spans="1:11" ht="18" customHeight="1">
      <c r="A183" s="86"/>
      <c r="B183" s="86"/>
      <c r="C183" s="86">
        <v>8</v>
      </c>
      <c r="D183" s="86" t="s">
        <v>40</v>
      </c>
      <c r="E183" s="86"/>
      <c r="F183" s="86"/>
      <c r="G183" s="87"/>
      <c r="H183" s="87"/>
      <c r="I183" s="87"/>
      <c r="J183" s="87"/>
      <c r="K183" s="87"/>
    </row>
    <row r="184" spans="1:11" ht="18" customHeight="1">
      <c r="A184" s="86"/>
      <c r="B184" s="86"/>
      <c r="C184" s="86">
        <v>8</v>
      </c>
      <c r="D184" s="86" t="s">
        <v>40</v>
      </c>
      <c r="E184" s="86"/>
      <c r="F184" s="86"/>
      <c r="G184" s="87"/>
      <c r="H184" s="87"/>
      <c r="I184" s="87"/>
      <c r="J184" s="87"/>
      <c r="K184" s="87"/>
    </row>
    <row r="185" spans="1:11" ht="18" customHeight="1">
      <c r="A185" s="86"/>
      <c r="B185" s="86"/>
      <c r="C185" s="86">
        <v>8</v>
      </c>
      <c r="D185" s="86" t="s">
        <v>40</v>
      </c>
      <c r="E185" s="86"/>
      <c r="F185" s="86"/>
      <c r="G185" s="87"/>
      <c r="H185" s="87"/>
      <c r="I185" s="87"/>
      <c r="J185" s="87"/>
      <c r="K185" s="87"/>
    </row>
    <row r="186" spans="1:11" ht="18" customHeight="1">
      <c r="A186" s="86"/>
      <c r="B186" s="86"/>
      <c r="C186" s="86">
        <v>8</v>
      </c>
      <c r="D186" s="86" t="s">
        <v>40</v>
      </c>
      <c r="E186" s="86"/>
      <c r="F186" s="86"/>
      <c r="G186" s="87"/>
      <c r="H186" s="87"/>
      <c r="I186" s="87"/>
      <c r="J186" s="87"/>
      <c r="K186" s="87"/>
    </row>
    <row r="187" spans="1:11" ht="18" customHeight="1">
      <c r="A187" s="86"/>
      <c r="B187" s="86"/>
      <c r="C187" s="86">
        <v>8</v>
      </c>
      <c r="D187" s="86" t="s">
        <v>40</v>
      </c>
      <c r="E187" s="86"/>
      <c r="F187" s="86"/>
      <c r="G187" s="87"/>
      <c r="H187" s="87"/>
      <c r="I187" s="87"/>
      <c r="J187" s="87"/>
      <c r="K187" s="87"/>
    </row>
    <row r="188" spans="1:11" ht="18" customHeight="1">
      <c r="A188" s="86"/>
      <c r="B188" s="86"/>
      <c r="C188" s="86">
        <v>8</v>
      </c>
      <c r="D188" s="86" t="s">
        <v>40</v>
      </c>
      <c r="E188" s="86"/>
      <c r="F188" s="86"/>
      <c r="G188" s="87"/>
      <c r="H188" s="87"/>
      <c r="I188" s="87"/>
      <c r="J188" s="87"/>
      <c r="K188" s="87"/>
    </row>
    <row r="189" spans="1:11" ht="18" customHeight="1">
      <c r="A189" s="86"/>
      <c r="B189" s="86"/>
      <c r="C189" s="86">
        <v>8</v>
      </c>
      <c r="D189" s="86" t="s">
        <v>40</v>
      </c>
      <c r="E189" s="86"/>
      <c r="F189" s="86"/>
      <c r="G189" s="87"/>
      <c r="H189" s="87"/>
      <c r="I189" s="87"/>
      <c r="J189" s="87"/>
      <c r="K189" s="87"/>
    </row>
    <row r="190" spans="1:11" ht="18" customHeight="1">
      <c r="A190" s="86"/>
      <c r="B190" s="86"/>
      <c r="C190" s="86">
        <v>8</v>
      </c>
      <c r="D190" s="86" t="s">
        <v>40</v>
      </c>
      <c r="E190" s="86"/>
      <c r="F190" s="86"/>
      <c r="G190" s="87"/>
      <c r="H190" s="87"/>
      <c r="I190" s="87"/>
      <c r="J190" s="87"/>
      <c r="K190" s="87"/>
    </row>
    <row r="191" spans="1:11" ht="18" customHeight="1">
      <c r="A191" s="86"/>
      <c r="B191" s="86"/>
      <c r="C191" s="86">
        <v>8</v>
      </c>
      <c r="D191" s="86" t="s">
        <v>40</v>
      </c>
      <c r="E191" s="86"/>
      <c r="F191" s="86"/>
      <c r="G191" s="87"/>
      <c r="H191" s="87"/>
      <c r="I191" s="87"/>
      <c r="J191" s="87"/>
      <c r="K191" s="87"/>
    </row>
    <row r="192" spans="1:11" ht="18" customHeight="1">
      <c r="A192" s="86"/>
      <c r="B192" s="86"/>
      <c r="C192" s="86">
        <v>8</v>
      </c>
      <c r="D192" s="86" t="s">
        <v>40</v>
      </c>
      <c r="E192" s="86"/>
      <c r="F192" s="86"/>
      <c r="G192" s="87"/>
      <c r="H192" s="87"/>
      <c r="I192" s="87"/>
      <c r="J192" s="87"/>
      <c r="K192" s="87"/>
    </row>
    <row r="193" spans="1:11" ht="18" customHeight="1">
      <c r="A193" s="86"/>
      <c r="B193" s="86"/>
      <c r="C193" s="86">
        <v>8</v>
      </c>
      <c r="D193" s="86" t="s">
        <v>40</v>
      </c>
      <c r="E193" s="86"/>
      <c r="F193" s="86"/>
      <c r="G193" s="87"/>
      <c r="H193" s="87"/>
      <c r="I193" s="87"/>
      <c r="J193" s="87"/>
      <c r="K193" s="87"/>
    </row>
    <row r="194" spans="1:11" ht="18" customHeight="1">
      <c r="A194" s="86"/>
      <c r="B194" s="86"/>
      <c r="C194" s="86">
        <v>8</v>
      </c>
      <c r="D194" s="86" t="s">
        <v>40</v>
      </c>
      <c r="E194" s="86"/>
      <c r="F194" s="86"/>
      <c r="G194" s="87"/>
      <c r="H194" s="87"/>
      <c r="I194" s="87"/>
      <c r="J194" s="87"/>
      <c r="K194" s="87"/>
    </row>
    <row r="195" spans="1:6" ht="18" customHeight="1">
      <c r="A195" s="88"/>
      <c r="B195" s="88"/>
      <c r="C195" s="88"/>
      <c r="D195" s="88"/>
      <c r="E195" s="88"/>
      <c r="F195" s="88"/>
    </row>
    <row r="196" spans="1:6" ht="18" customHeight="1">
      <c r="A196" s="88"/>
      <c r="B196" s="88"/>
      <c r="C196" s="88"/>
      <c r="D196" s="88"/>
      <c r="E196" s="88"/>
      <c r="F196" s="88"/>
    </row>
    <row r="197" spans="1:6" ht="18" customHeight="1">
      <c r="A197" s="88"/>
      <c r="B197" s="88"/>
      <c r="C197" s="88"/>
      <c r="D197" s="88"/>
      <c r="E197" s="88"/>
      <c r="F197" s="88"/>
    </row>
    <row r="198" spans="1:6" ht="18" customHeight="1">
      <c r="A198" s="88"/>
      <c r="B198" s="88"/>
      <c r="C198" s="88"/>
      <c r="D198" s="88"/>
      <c r="E198" s="88"/>
      <c r="F198" s="88"/>
    </row>
    <row r="199" spans="1:6" ht="18" customHeight="1">
      <c r="A199" s="88"/>
      <c r="B199" s="88"/>
      <c r="C199" s="88"/>
      <c r="D199" s="88"/>
      <c r="E199" s="88"/>
      <c r="F199" s="88"/>
    </row>
    <row r="200" spans="1:6" ht="18" customHeight="1">
      <c r="A200" s="88"/>
      <c r="B200" s="88"/>
      <c r="C200" s="88"/>
      <c r="D200" s="88"/>
      <c r="E200" s="88"/>
      <c r="F200" s="88"/>
    </row>
    <row r="201" spans="1:6" ht="18" customHeight="1">
      <c r="A201" s="88"/>
      <c r="B201" s="88"/>
      <c r="C201" s="88"/>
      <c r="D201" s="88"/>
      <c r="E201" s="88"/>
      <c r="F201" s="88"/>
    </row>
    <row r="202" spans="1:6" ht="18" customHeight="1">
      <c r="A202" s="88"/>
      <c r="B202" s="88"/>
      <c r="C202" s="88"/>
      <c r="D202" s="88"/>
      <c r="E202" s="88"/>
      <c r="F202" s="88"/>
    </row>
    <row r="203" spans="1:11" ht="18" customHeight="1">
      <c r="A203" s="80" t="s">
        <v>37</v>
      </c>
      <c r="B203" s="80" t="s">
        <v>36</v>
      </c>
      <c r="C203" s="80" t="s">
        <v>1</v>
      </c>
      <c r="D203" s="80" t="s">
        <v>38</v>
      </c>
      <c r="E203" s="81">
        <v>5</v>
      </c>
      <c r="F203" s="81">
        <v>4</v>
      </c>
      <c r="G203" s="82">
        <v>3</v>
      </c>
      <c r="H203" s="82">
        <v>2</v>
      </c>
      <c r="I203" s="82">
        <v>1</v>
      </c>
      <c r="J203" s="82"/>
      <c r="K203" s="87"/>
    </row>
    <row r="204" spans="1:11" ht="18" customHeight="1">
      <c r="A204" s="86"/>
      <c r="B204" s="86"/>
      <c r="C204" s="86"/>
      <c r="D204" s="86"/>
      <c r="E204" s="81" t="s">
        <v>85</v>
      </c>
      <c r="F204" s="81" t="s">
        <v>86</v>
      </c>
      <c r="G204" s="82" t="s">
        <v>78</v>
      </c>
      <c r="H204" s="82" t="s">
        <v>87</v>
      </c>
      <c r="I204" s="82" t="s">
        <v>88</v>
      </c>
      <c r="J204" s="87"/>
      <c r="K204" s="87"/>
    </row>
    <row r="205" spans="1:11" ht="18" customHeight="1">
      <c r="A205" s="86"/>
      <c r="B205" s="86"/>
      <c r="C205" s="86"/>
      <c r="D205" s="86"/>
      <c r="E205" s="86"/>
      <c r="F205" s="86"/>
      <c r="G205" s="87"/>
      <c r="H205" s="87"/>
      <c r="I205" s="87"/>
      <c r="J205" s="87"/>
      <c r="K205" s="87"/>
    </row>
    <row r="206" spans="1:11" ht="18" customHeight="1">
      <c r="A206" s="86"/>
      <c r="B206" s="86"/>
      <c r="C206" s="86">
        <v>9</v>
      </c>
      <c r="D206" s="86" t="s">
        <v>39</v>
      </c>
      <c r="E206" s="86"/>
      <c r="F206" s="86"/>
      <c r="G206" s="87"/>
      <c r="H206" s="87"/>
      <c r="I206" s="87"/>
      <c r="J206" s="87"/>
      <c r="K206" s="87"/>
    </row>
    <row r="207" spans="1:11" ht="18" customHeight="1">
      <c r="A207" s="86"/>
      <c r="B207" s="86"/>
      <c r="C207" s="86">
        <v>9</v>
      </c>
      <c r="D207" s="86" t="s">
        <v>39</v>
      </c>
      <c r="E207" s="86"/>
      <c r="F207" s="86"/>
      <c r="G207" s="87"/>
      <c r="H207" s="87"/>
      <c r="I207" s="87"/>
      <c r="J207" s="87"/>
      <c r="K207" s="87"/>
    </row>
    <row r="208" spans="1:11" ht="18" customHeight="1">
      <c r="A208" s="86"/>
      <c r="B208" s="86"/>
      <c r="C208" s="86">
        <v>9</v>
      </c>
      <c r="D208" s="86" t="s">
        <v>39</v>
      </c>
      <c r="E208" s="86"/>
      <c r="F208" s="86"/>
      <c r="G208" s="87"/>
      <c r="H208" s="87"/>
      <c r="I208" s="87"/>
      <c r="J208" s="87"/>
      <c r="K208" s="87"/>
    </row>
    <row r="209" spans="1:11" ht="18" customHeight="1">
      <c r="A209" s="86"/>
      <c r="B209" s="86"/>
      <c r="C209" s="86">
        <v>9</v>
      </c>
      <c r="D209" s="86" t="s">
        <v>39</v>
      </c>
      <c r="E209" s="86"/>
      <c r="F209" s="86"/>
      <c r="G209" s="87"/>
      <c r="H209" s="87"/>
      <c r="I209" s="87"/>
      <c r="J209" s="87"/>
      <c r="K209" s="87"/>
    </row>
    <row r="210" spans="1:11" ht="18" customHeight="1">
      <c r="A210" s="86"/>
      <c r="B210" s="86"/>
      <c r="C210" s="86">
        <v>9</v>
      </c>
      <c r="D210" s="86" t="s">
        <v>39</v>
      </c>
      <c r="E210" s="86"/>
      <c r="F210" s="86"/>
      <c r="G210" s="87"/>
      <c r="H210" s="87"/>
      <c r="I210" s="87"/>
      <c r="J210" s="87"/>
      <c r="K210" s="87"/>
    </row>
    <row r="211" spans="1:11" ht="18" customHeight="1">
      <c r="A211" s="86"/>
      <c r="B211" s="86"/>
      <c r="C211" s="86">
        <v>9</v>
      </c>
      <c r="D211" s="86" t="s">
        <v>39</v>
      </c>
      <c r="E211" s="86"/>
      <c r="F211" s="86"/>
      <c r="G211" s="87"/>
      <c r="H211" s="87"/>
      <c r="I211" s="87"/>
      <c r="J211" s="87"/>
      <c r="K211" s="87"/>
    </row>
    <row r="212" spans="1:11" ht="18" customHeight="1">
      <c r="A212" s="86"/>
      <c r="B212" s="86"/>
      <c r="C212" s="86">
        <v>9</v>
      </c>
      <c r="D212" s="86" t="s">
        <v>39</v>
      </c>
      <c r="E212" s="86"/>
      <c r="F212" s="86"/>
      <c r="G212" s="87"/>
      <c r="H212" s="87"/>
      <c r="I212" s="87"/>
      <c r="J212" s="87"/>
      <c r="K212" s="87"/>
    </row>
    <row r="213" spans="1:11" ht="18" customHeight="1">
      <c r="A213" s="86"/>
      <c r="B213" s="86"/>
      <c r="C213" s="86">
        <v>9</v>
      </c>
      <c r="D213" s="86" t="s">
        <v>39</v>
      </c>
      <c r="E213" s="86"/>
      <c r="F213" s="86"/>
      <c r="G213" s="87"/>
      <c r="H213" s="87"/>
      <c r="I213" s="87"/>
      <c r="J213" s="87"/>
      <c r="K213" s="87"/>
    </row>
    <row r="214" spans="1:11" ht="18" customHeight="1">
      <c r="A214" s="86"/>
      <c r="B214" s="86"/>
      <c r="C214" s="86">
        <v>9</v>
      </c>
      <c r="D214" s="86" t="s">
        <v>39</v>
      </c>
      <c r="E214" s="86"/>
      <c r="F214" s="86"/>
      <c r="G214" s="87"/>
      <c r="H214" s="87"/>
      <c r="I214" s="87"/>
      <c r="J214" s="87"/>
      <c r="K214" s="87"/>
    </row>
    <row r="215" spans="1:11" ht="18" customHeight="1">
      <c r="A215" s="86"/>
      <c r="B215" s="86"/>
      <c r="C215" s="86">
        <v>9</v>
      </c>
      <c r="D215" s="86" t="s">
        <v>39</v>
      </c>
      <c r="E215" s="86"/>
      <c r="F215" s="86"/>
      <c r="G215" s="87"/>
      <c r="H215" s="87"/>
      <c r="I215" s="87"/>
      <c r="J215" s="87"/>
      <c r="K215" s="87"/>
    </row>
    <row r="216" spans="1:6" ht="18" customHeight="1">
      <c r="A216" s="88"/>
      <c r="B216" s="88"/>
      <c r="C216" s="88"/>
      <c r="D216" s="88"/>
      <c r="E216" s="88"/>
      <c r="F216" s="88"/>
    </row>
    <row r="217" spans="1:6" ht="18" customHeight="1">
      <c r="A217" s="88"/>
      <c r="B217" s="88"/>
      <c r="C217" s="88"/>
      <c r="D217" s="88"/>
      <c r="E217" s="88"/>
      <c r="F217" s="88"/>
    </row>
    <row r="218" spans="1:6" ht="18" customHeight="1">
      <c r="A218" s="88"/>
      <c r="B218" s="88"/>
      <c r="C218" s="88"/>
      <c r="D218" s="88"/>
      <c r="E218" s="88"/>
      <c r="F218" s="88"/>
    </row>
    <row r="219" spans="1:6" ht="18" customHeight="1">
      <c r="A219" s="88"/>
      <c r="B219" s="88"/>
      <c r="C219" s="88"/>
      <c r="D219" s="88"/>
      <c r="E219" s="88"/>
      <c r="F219" s="88"/>
    </row>
    <row r="220" spans="1:6" ht="18" customHeight="1">
      <c r="A220" s="88"/>
      <c r="B220" s="88"/>
      <c r="C220" s="88"/>
      <c r="D220" s="88"/>
      <c r="E220" s="88"/>
      <c r="F220" s="88"/>
    </row>
    <row r="221" spans="1:6" ht="18" customHeight="1">
      <c r="A221" s="88"/>
      <c r="B221" s="88"/>
      <c r="C221" s="88"/>
      <c r="D221" s="88"/>
      <c r="E221" s="88"/>
      <c r="F221" s="88"/>
    </row>
    <row r="222" spans="1:6" ht="18" customHeight="1">
      <c r="A222" s="88"/>
      <c r="B222" s="88"/>
      <c r="C222" s="88"/>
      <c r="D222" s="88"/>
      <c r="E222" s="88"/>
      <c r="F222" s="88"/>
    </row>
    <row r="223" spans="1:6" ht="18" customHeight="1">
      <c r="A223" s="88"/>
      <c r="B223" s="88"/>
      <c r="C223" s="88"/>
      <c r="D223" s="88"/>
      <c r="E223" s="88"/>
      <c r="F223" s="88"/>
    </row>
    <row r="224" spans="1:6" ht="18" customHeight="1">
      <c r="A224" s="88"/>
      <c r="B224" s="88"/>
      <c r="C224" s="88"/>
      <c r="D224" s="88"/>
      <c r="E224" s="88"/>
      <c r="F224" s="88"/>
    </row>
    <row r="225" spans="1:6" ht="18" customHeight="1">
      <c r="A225" s="88"/>
      <c r="B225" s="88"/>
      <c r="C225" s="88"/>
      <c r="D225" s="88"/>
      <c r="E225" s="88"/>
      <c r="F225" s="88"/>
    </row>
    <row r="226" spans="1:6" ht="18" customHeight="1">
      <c r="A226" s="88"/>
      <c r="B226" s="88"/>
      <c r="C226" s="88"/>
      <c r="D226" s="88"/>
      <c r="E226" s="88"/>
      <c r="F226" s="88"/>
    </row>
    <row r="227" spans="1:11" ht="18" customHeight="1">
      <c r="A227" s="80" t="s">
        <v>37</v>
      </c>
      <c r="B227" s="80" t="s">
        <v>36</v>
      </c>
      <c r="C227" s="80" t="s">
        <v>1</v>
      </c>
      <c r="D227" s="80" t="s">
        <v>38</v>
      </c>
      <c r="E227" s="81">
        <v>5</v>
      </c>
      <c r="F227" s="81">
        <v>4</v>
      </c>
      <c r="G227" s="82">
        <v>3</v>
      </c>
      <c r="H227" s="82">
        <v>2</v>
      </c>
      <c r="I227" s="82">
        <v>1</v>
      </c>
      <c r="J227" s="82"/>
      <c r="K227" s="87"/>
    </row>
    <row r="228" spans="1:11" ht="18" customHeight="1">
      <c r="A228" s="86"/>
      <c r="B228" s="86"/>
      <c r="C228" s="86"/>
      <c r="D228" s="86"/>
      <c r="E228" s="81" t="s">
        <v>60</v>
      </c>
      <c r="F228" s="81" t="s">
        <v>85</v>
      </c>
      <c r="G228" s="82" t="s">
        <v>89</v>
      </c>
      <c r="H228" s="82" t="s">
        <v>63</v>
      </c>
      <c r="I228" s="82" t="s">
        <v>90</v>
      </c>
      <c r="J228" s="87"/>
      <c r="K228" s="87"/>
    </row>
    <row r="229" spans="1:11" ht="18" customHeight="1">
      <c r="A229" s="86"/>
      <c r="B229" s="86"/>
      <c r="C229" s="86"/>
      <c r="D229" s="86"/>
      <c r="E229" s="86"/>
      <c r="F229" s="86"/>
      <c r="G229" s="87"/>
      <c r="H229" s="87"/>
      <c r="I229" s="87"/>
      <c r="J229" s="87"/>
      <c r="K229" s="87"/>
    </row>
    <row r="230" spans="1:11" ht="18" customHeight="1">
      <c r="A230" s="86"/>
      <c r="B230" s="86"/>
      <c r="C230" s="86">
        <v>9</v>
      </c>
      <c r="D230" s="86" t="s">
        <v>40</v>
      </c>
      <c r="E230" s="86"/>
      <c r="F230" s="86"/>
      <c r="G230" s="87"/>
      <c r="H230" s="87"/>
      <c r="I230" s="87"/>
      <c r="J230" s="87"/>
      <c r="K230" s="87"/>
    </row>
    <row r="231" spans="1:11" ht="18" customHeight="1">
      <c r="A231" s="86"/>
      <c r="B231" s="86"/>
      <c r="C231" s="86">
        <v>9</v>
      </c>
      <c r="D231" s="86" t="s">
        <v>40</v>
      </c>
      <c r="E231" s="86"/>
      <c r="F231" s="86"/>
      <c r="G231" s="87"/>
      <c r="H231" s="87"/>
      <c r="I231" s="87"/>
      <c r="J231" s="87"/>
      <c r="K231" s="87"/>
    </row>
    <row r="232" spans="1:11" ht="18" customHeight="1">
      <c r="A232" s="86"/>
      <c r="B232" s="86"/>
      <c r="C232" s="86">
        <v>9</v>
      </c>
      <c r="D232" s="86" t="s">
        <v>40</v>
      </c>
      <c r="E232" s="86"/>
      <c r="F232" s="86"/>
      <c r="G232" s="87"/>
      <c r="H232" s="87"/>
      <c r="I232" s="87"/>
      <c r="J232" s="87"/>
      <c r="K232" s="87"/>
    </row>
    <row r="233" spans="1:11" ht="18" customHeight="1">
      <c r="A233" s="86"/>
      <c r="B233" s="86"/>
      <c r="C233" s="86">
        <v>9</v>
      </c>
      <c r="D233" s="86" t="s">
        <v>40</v>
      </c>
      <c r="E233" s="86"/>
      <c r="F233" s="86"/>
      <c r="G233" s="87"/>
      <c r="H233" s="87"/>
      <c r="I233" s="87"/>
      <c r="J233" s="87"/>
      <c r="K233" s="87"/>
    </row>
    <row r="234" spans="1:11" ht="18" customHeight="1">
      <c r="A234" s="86"/>
      <c r="B234" s="86"/>
      <c r="C234" s="86">
        <v>9</v>
      </c>
      <c r="D234" s="86" t="s">
        <v>40</v>
      </c>
      <c r="E234" s="86"/>
      <c r="F234" s="86"/>
      <c r="G234" s="87"/>
      <c r="H234" s="87"/>
      <c r="I234" s="87"/>
      <c r="J234" s="87"/>
      <c r="K234" s="87"/>
    </row>
    <row r="235" spans="1:11" ht="18" customHeight="1">
      <c r="A235" s="86"/>
      <c r="B235" s="86"/>
      <c r="C235" s="86">
        <v>9</v>
      </c>
      <c r="D235" s="86" t="s">
        <v>40</v>
      </c>
      <c r="E235" s="86"/>
      <c r="F235" s="86"/>
      <c r="G235" s="87"/>
      <c r="H235" s="87"/>
      <c r="I235" s="87"/>
      <c r="J235" s="87"/>
      <c r="K235" s="87"/>
    </row>
    <row r="236" spans="1:11" ht="18" customHeight="1">
      <c r="A236" s="86"/>
      <c r="B236" s="86"/>
      <c r="C236" s="86">
        <v>9</v>
      </c>
      <c r="D236" s="86" t="s">
        <v>40</v>
      </c>
      <c r="E236" s="86"/>
      <c r="F236" s="86"/>
      <c r="G236" s="87"/>
      <c r="H236" s="87"/>
      <c r="I236" s="87"/>
      <c r="J236" s="87"/>
      <c r="K236" s="87"/>
    </row>
    <row r="237" spans="1:11" ht="18" customHeight="1">
      <c r="A237" s="86"/>
      <c r="B237" s="86"/>
      <c r="C237" s="86">
        <v>9</v>
      </c>
      <c r="D237" s="86" t="s">
        <v>40</v>
      </c>
      <c r="E237" s="86"/>
      <c r="F237" s="86"/>
      <c r="G237" s="87"/>
      <c r="H237" s="87"/>
      <c r="I237" s="87"/>
      <c r="J237" s="87"/>
      <c r="K237" s="87"/>
    </row>
    <row r="238" spans="1:11" ht="18" customHeight="1">
      <c r="A238" s="86"/>
      <c r="B238" s="86"/>
      <c r="C238" s="86">
        <v>9</v>
      </c>
      <c r="D238" s="86" t="s">
        <v>40</v>
      </c>
      <c r="E238" s="86"/>
      <c r="F238" s="86"/>
      <c r="G238" s="87"/>
      <c r="H238" s="87"/>
      <c r="I238" s="87"/>
      <c r="J238" s="87"/>
      <c r="K238" s="87"/>
    </row>
    <row r="239" spans="1:11" ht="18" customHeight="1">
      <c r="A239" s="86"/>
      <c r="B239" s="86"/>
      <c r="C239" s="86">
        <v>9</v>
      </c>
      <c r="D239" s="86" t="s">
        <v>40</v>
      </c>
      <c r="E239" s="86"/>
      <c r="F239" s="86"/>
      <c r="G239" s="87"/>
      <c r="H239" s="87"/>
      <c r="I239" s="87"/>
      <c r="J239" s="87"/>
      <c r="K239" s="87"/>
    </row>
    <row r="240" spans="1:11" ht="18" customHeight="1">
      <c r="A240" s="86"/>
      <c r="B240" s="86"/>
      <c r="C240" s="86">
        <v>9</v>
      </c>
      <c r="D240" s="86" t="s">
        <v>40</v>
      </c>
      <c r="E240" s="86"/>
      <c r="F240" s="86"/>
      <c r="G240" s="87"/>
      <c r="H240" s="87"/>
      <c r="I240" s="87"/>
      <c r="J240" s="87"/>
      <c r="K240" s="87"/>
    </row>
    <row r="241" spans="1:11" ht="18" customHeight="1">
      <c r="A241" s="86"/>
      <c r="B241" s="86"/>
      <c r="C241" s="86">
        <v>9</v>
      </c>
      <c r="D241" s="86" t="s">
        <v>40</v>
      </c>
      <c r="E241" s="86"/>
      <c r="F241" s="86"/>
      <c r="G241" s="87"/>
      <c r="H241" s="87"/>
      <c r="I241" s="87"/>
      <c r="J241" s="87"/>
      <c r="K241" s="87"/>
    </row>
    <row r="242" spans="1:11" ht="18" customHeight="1">
      <c r="A242" s="86"/>
      <c r="B242" s="86"/>
      <c r="C242" s="86">
        <v>9</v>
      </c>
      <c r="D242" s="86" t="s">
        <v>40</v>
      </c>
      <c r="E242" s="86"/>
      <c r="F242" s="86"/>
      <c r="G242" s="87"/>
      <c r="H242" s="87"/>
      <c r="I242" s="87"/>
      <c r="J242" s="87"/>
      <c r="K242" s="87"/>
    </row>
    <row r="243" spans="1:11" ht="18" customHeight="1">
      <c r="A243" s="86"/>
      <c r="B243" s="86"/>
      <c r="C243" s="86">
        <v>9</v>
      </c>
      <c r="D243" s="86" t="s">
        <v>40</v>
      </c>
      <c r="E243" s="86"/>
      <c r="F243" s="86"/>
      <c r="G243" s="87"/>
      <c r="H243" s="87"/>
      <c r="I243" s="87"/>
      <c r="J243" s="87"/>
      <c r="K243" s="87"/>
    </row>
    <row r="244" spans="1:11" ht="18" customHeight="1">
      <c r="A244" s="86"/>
      <c r="B244" s="86"/>
      <c r="C244" s="86">
        <v>9</v>
      </c>
      <c r="D244" s="86" t="s">
        <v>40</v>
      </c>
      <c r="E244" s="86"/>
      <c r="F244" s="86"/>
      <c r="G244" s="87"/>
      <c r="H244" s="87"/>
      <c r="I244" s="87"/>
      <c r="J244" s="87"/>
      <c r="K244" s="87"/>
    </row>
    <row r="245" spans="1:6" ht="18" customHeight="1">
      <c r="A245" s="88"/>
      <c r="B245" s="88"/>
      <c r="C245" s="88"/>
      <c r="D245" s="88"/>
      <c r="E245" s="88"/>
      <c r="F245" s="88"/>
    </row>
    <row r="246" spans="1:6" ht="18" customHeight="1">
      <c r="A246" s="88"/>
      <c r="B246" s="88"/>
      <c r="C246" s="88"/>
      <c r="D246" s="88"/>
      <c r="E246" s="88"/>
      <c r="F246" s="88"/>
    </row>
    <row r="247" spans="1:6" ht="18" customHeight="1">
      <c r="A247" s="88"/>
      <c r="B247" s="88"/>
      <c r="C247" s="88"/>
      <c r="D247" s="88"/>
      <c r="E247" s="88"/>
      <c r="F247" s="88"/>
    </row>
    <row r="248" spans="1:6" ht="18" customHeight="1">
      <c r="A248" s="88"/>
      <c r="B248" s="88"/>
      <c r="C248" s="88"/>
      <c r="D248" s="88"/>
      <c r="E248" s="88"/>
      <c r="F248" s="88"/>
    </row>
    <row r="249" spans="1:6" ht="18" customHeight="1">
      <c r="A249" s="88"/>
      <c r="B249" s="88"/>
      <c r="C249" s="88"/>
      <c r="D249" s="88"/>
      <c r="E249" s="88"/>
      <c r="F249" s="88"/>
    </row>
    <row r="250" spans="1:6" ht="18" customHeight="1">
      <c r="A250" s="88"/>
      <c r="B250" s="88"/>
      <c r="C250" s="88"/>
      <c r="D250" s="88"/>
      <c r="E250" s="88"/>
      <c r="F250" s="88"/>
    </row>
    <row r="251" spans="1:6" ht="18" customHeight="1">
      <c r="A251" s="88"/>
      <c r="B251" s="88"/>
      <c r="C251" s="88"/>
      <c r="D251" s="88"/>
      <c r="E251" s="88"/>
      <c r="F251" s="88"/>
    </row>
    <row r="252" spans="1:6" ht="18" customHeight="1">
      <c r="A252" s="88"/>
      <c r="B252" s="88"/>
      <c r="C252" s="88"/>
      <c r="D252" s="88"/>
      <c r="E252" s="88"/>
      <c r="F252" s="88"/>
    </row>
    <row r="253" spans="1:6" ht="18" customHeight="1">
      <c r="A253" s="88"/>
      <c r="B253" s="88"/>
      <c r="C253" s="88"/>
      <c r="D253" s="88"/>
      <c r="E253" s="88"/>
      <c r="F253" s="88"/>
    </row>
    <row r="254" spans="1:11" ht="18" customHeight="1">
      <c r="A254" s="80" t="s">
        <v>37</v>
      </c>
      <c r="B254" s="80" t="s">
        <v>36</v>
      </c>
      <c r="C254" s="80" t="s">
        <v>1</v>
      </c>
      <c r="D254" s="80" t="s">
        <v>38</v>
      </c>
      <c r="E254" s="81">
        <v>5</v>
      </c>
      <c r="F254" s="81">
        <v>4</v>
      </c>
      <c r="G254" s="82">
        <v>3</v>
      </c>
      <c r="H254" s="82">
        <v>2</v>
      </c>
      <c r="I254" s="82">
        <v>1</v>
      </c>
      <c r="J254" s="82"/>
      <c r="K254" s="87"/>
    </row>
    <row r="255" spans="1:11" ht="18" customHeight="1">
      <c r="A255" s="86"/>
      <c r="B255" s="86"/>
      <c r="C255" s="86"/>
      <c r="D255" s="86"/>
      <c r="E255" s="81" t="s">
        <v>71</v>
      </c>
      <c r="F255" s="81" t="s">
        <v>91</v>
      </c>
      <c r="G255" s="82" t="s">
        <v>80</v>
      </c>
      <c r="H255" s="82" t="s">
        <v>92</v>
      </c>
      <c r="I255" s="82" t="s">
        <v>93</v>
      </c>
      <c r="J255" s="87"/>
      <c r="K255" s="87"/>
    </row>
    <row r="256" spans="1:11" ht="18" customHeight="1">
      <c r="A256" s="86"/>
      <c r="B256" s="86"/>
      <c r="C256" s="86"/>
      <c r="D256" s="86"/>
      <c r="E256" s="86"/>
      <c r="F256" s="86"/>
      <c r="G256" s="87"/>
      <c r="H256" s="87"/>
      <c r="I256" s="87"/>
      <c r="J256" s="87"/>
      <c r="K256" s="87"/>
    </row>
    <row r="257" spans="1:11" ht="18" customHeight="1">
      <c r="A257" s="86"/>
      <c r="B257" s="86"/>
      <c r="C257" s="86">
        <v>10</v>
      </c>
      <c r="D257" s="86" t="s">
        <v>39</v>
      </c>
      <c r="E257" s="86"/>
      <c r="F257" s="86"/>
      <c r="G257" s="87"/>
      <c r="H257" s="87"/>
      <c r="I257" s="87"/>
      <c r="J257" s="87"/>
      <c r="K257" s="87"/>
    </row>
    <row r="258" spans="1:11" ht="18" customHeight="1">
      <c r="A258" s="86"/>
      <c r="B258" s="86"/>
      <c r="C258" s="86">
        <v>10</v>
      </c>
      <c r="D258" s="86" t="s">
        <v>39</v>
      </c>
      <c r="E258" s="86"/>
      <c r="F258" s="86"/>
      <c r="G258" s="87"/>
      <c r="H258" s="87"/>
      <c r="I258" s="87"/>
      <c r="J258" s="87"/>
      <c r="K258" s="87"/>
    </row>
    <row r="259" spans="1:11" ht="18" customHeight="1">
      <c r="A259" s="86"/>
      <c r="B259" s="86"/>
      <c r="C259" s="86">
        <v>10</v>
      </c>
      <c r="D259" s="86" t="s">
        <v>39</v>
      </c>
      <c r="E259" s="86"/>
      <c r="F259" s="86"/>
      <c r="G259" s="87"/>
      <c r="H259" s="87"/>
      <c r="I259" s="87"/>
      <c r="J259" s="87"/>
      <c r="K259" s="87"/>
    </row>
    <row r="260" spans="1:11" ht="18" customHeight="1">
      <c r="A260" s="86"/>
      <c r="B260" s="86"/>
      <c r="C260" s="86">
        <v>10</v>
      </c>
      <c r="D260" s="86" t="s">
        <v>39</v>
      </c>
      <c r="E260" s="86"/>
      <c r="F260" s="86"/>
      <c r="G260" s="87"/>
      <c r="H260" s="87"/>
      <c r="I260" s="87"/>
      <c r="J260" s="87"/>
      <c r="K260" s="87"/>
    </row>
    <row r="261" spans="1:11" ht="18" customHeight="1">
      <c r="A261" s="86"/>
      <c r="B261" s="86"/>
      <c r="C261" s="86">
        <v>10</v>
      </c>
      <c r="D261" s="86" t="s">
        <v>39</v>
      </c>
      <c r="E261" s="86"/>
      <c r="F261" s="86"/>
      <c r="G261" s="87"/>
      <c r="H261" s="87"/>
      <c r="I261" s="87"/>
      <c r="J261" s="87"/>
      <c r="K261" s="87"/>
    </row>
    <row r="262" spans="1:11" ht="18" customHeight="1">
      <c r="A262" s="86"/>
      <c r="B262" s="86"/>
      <c r="C262" s="86">
        <v>10</v>
      </c>
      <c r="D262" s="86" t="s">
        <v>39</v>
      </c>
      <c r="E262" s="86"/>
      <c r="F262" s="86"/>
      <c r="G262" s="87"/>
      <c r="H262" s="87"/>
      <c r="I262" s="87"/>
      <c r="J262" s="87"/>
      <c r="K262" s="87"/>
    </row>
    <row r="263" spans="1:11" ht="18" customHeight="1">
      <c r="A263" s="86"/>
      <c r="B263" s="86"/>
      <c r="C263" s="86">
        <v>10</v>
      </c>
      <c r="D263" s="86" t="s">
        <v>39</v>
      </c>
      <c r="E263" s="86"/>
      <c r="F263" s="86"/>
      <c r="G263" s="87"/>
      <c r="H263" s="87"/>
      <c r="I263" s="87"/>
      <c r="J263" s="87"/>
      <c r="K263" s="87"/>
    </row>
    <row r="264" spans="1:11" ht="18" customHeight="1">
      <c r="A264" s="86"/>
      <c r="B264" s="86"/>
      <c r="C264" s="86">
        <v>10</v>
      </c>
      <c r="D264" s="86" t="s">
        <v>39</v>
      </c>
      <c r="E264" s="86"/>
      <c r="F264" s="86"/>
      <c r="G264" s="87"/>
      <c r="H264" s="87"/>
      <c r="I264" s="87"/>
      <c r="J264" s="87"/>
      <c r="K264" s="87"/>
    </row>
    <row r="265" spans="1:11" ht="18" customHeight="1">
      <c r="A265" s="86"/>
      <c r="B265" s="86"/>
      <c r="C265" s="86">
        <v>10</v>
      </c>
      <c r="D265" s="86" t="s">
        <v>39</v>
      </c>
      <c r="E265" s="86"/>
      <c r="F265" s="86"/>
      <c r="G265" s="87"/>
      <c r="H265" s="87"/>
      <c r="I265" s="87"/>
      <c r="J265" s="87"/>
      <c r="K265" s="87"/>
    </row>
    <row r="266" spans="1:11" ht="18" customHeight="1">
      <c r="A266" s="86"/>
      <c r="B266" s="86"/>
      <c r="C266" s="86">
        <v>10</v>
      </c>
      <c r="D266" s="86" t="s">
        <v>39</v>
      </c>
      <c r="E266" s="86"/>
      <c r="F266" s="86"/>
      <c r="G266" s="87"/>
      <c r="H266" s="87"/>
      <c r="I266" s="87"/>
      <c r="J266" s="87"/>
      <c r="K266" s="87"/>
    </row>
    <row r="267" spans="1:11" ht="18" customHeight="1">
      <c r="A267" s="86"/>
      <c r="B267" s="86"/>
      <c r="C267" s="86">
        <v>10</v>
      </c>
      <c r="D267" s="86" t="s">
        <v>39</v>
      </c>
      <c r="E267" s="86"/>
      <c r="F267" s="86"/>
      <c r="G267" s="87"/>
      <c r="H267" s="87"/>
      <c r="I267" s="87"/>
      <c r="J267" s="87"/>
      <c r="K267" s="87"/>
    </row>
    <row r="268" spans="1:11" ht="18" customHeight="1">
      <c r="A268" s="86"/>
      <c r="B268" s="86"/>
      <c r="C268" s="86">
        <v>10</v>
      </c>
      <c r="D268" s="86" t="s">
        <v>39</v>
      </c>
      <c r="E268" s="86"/>
      <c r="F268" s="86"/>
      <c r="G268" s="87"/>
      <c r="H268" s="87"/>
      <c r="I268" s="87"/>
      <c r="J268" s="87"/>
      <c r="K268" s="87"/>
    </row>
    <row r="269" spans="1:11" ht="18" customHeight="1">
      <c r="A269" s="86"/>
      <c r="B269" s="86"/>
      <c r="C269" s="86">
        <v>10</v>
      </c>
      <c r="D269" s="86" t="s">
        <v>39</v>
      </c>
      <c r="E269" s="86"/>
      <c r="F269" s="86"/>
      <c r="G269" s="87"/>
      <c r="H269" s="87"/>
      <c r="I269" s="87"/>
      <c r="J269" s="87"/>
      <c r="K269" s="87"/>
    </row>
    <row r="270" spans="1:11" ht="18" customHeight="1">
      <c r="A270" s="86"/>
      <c r="B270" s="86"/>
      <c r="C270" s="86">
        <v>10</v>
      </c>
      <c r="D270" s="86" t="s">
        <v>39</v>
      </c>
      <c r="E270" s="86"/>
      <c r="F270" s="86"/>
      <c r="G270" s="87"/>
      <c r="H270" s="87"/>
      <c r="I270" s="87"/>
      <c r="J270" s="87"/>
      <c r="K270" s="87"/>
    </row>
    <row r="271" spans="1:6" ht="18" customHeight="1">
      <c r="A271" s="88"/>
      <c r="B271" s="88"/>
      <c r="C271" s="88"/>
      <c r="D271" s="88"/>
      <c r="E271" s="88"/>
      <c r="F271" s="88"/>
    </row>
    <row r="272" spans="1:6" ht="18" customHeight="1">
      <c r="A272" s="88"/>
      <c r="B272" s="88"/>
      <c r="C272" s="88"/>
      <c r="D272" s="88"/>
      <c r="E272" s="88"/>
      <c r="F272" s="88"/>
    </row>
    <row r="273" spans="1:6" ht="18" customHeight="1">
      <c r="A273" s="88"/>
      <c r="B273" s="88"/>
      <c r="C273" s="88"/>
      <c r="D273" s="88"/>
      <c r="E273" s="88"/>
      <c r="F273" s="88"/>
    </row>
    <row r="274" spans="1:6" ht="18" customHeight="1">
      <c r="A274" s="88"/>
      <c r="B274" s="88"/>
      <c r="C274" s="88"/>
      <c r="D274" s="88"/>
      <c r="E274" s="88"/>
      <c r="F274" s="88"/>
    </row>
    <row r="275" spans="1:6" ht="18" customHeight="1">
      <c r="A275" s="88"/>
      <c r="B275" s="88"/>
      <c r="C275" s="88"/>
      <c r="D275" s="88"/>
      <c r="E275" s="88"/>
      <c r="F275" s="88"/>
    </row>
    <row r="276" spans="1:6" ht="18" customHeight="1">
      <c r="A276" s="88"/>
      <c r="B276" s="88"/>
      <c r="C276" s="88"/>
      <c r="D276" s="88"/>
      <c r="E276" s="88"/>
      <c r="F276" s="88"/>
    </row>
    <row r="277" spans="1:6" ht="18" customHeight="1">
      <c r="A277" s="88"/>
      <c r="B277" s="88"/>
      <c r="C277" s="88"/>
      <c r="D277" s="88"/>
      <c r="E277" s="88"/>
      <c r="F277" s="88"/>
    </row>
    <row r="278" spans="1:6" ht="18" customHeight="1">
      <c r="A278" s="88"/>
      <c r="B278" s="88"/>
      <c r="C278" s="88"/>
      <c r="D278" s="88"/>
      <c r="E278" s="88"/>
      <c r="F278" s="88"/>
    </row>
    <row r="279" spans="1:6" ht="18" customHeight="1">
      <c r="A279" s="88"/>
      <c r="B279" s="88"/>
      <c r="C279" s="88"/>
      <c r="D279" s="88"/>
      <c r="E279" s="88"/>
      <c r="F279" s="88"/>
    </row>
    <row r="280" spans="1:11" ht="18" customHeight="1">
      <c r="A280" s="80" t="s">
        <v>37</v>
      </c>
      <c r="B280" s="80" t="s">
        <v>36</v>
      </c>
      <c r="C280" s="80" t="s">
        <v>1</v>
      </c>
      <c r="D280" s="80" t="s">
        <v>38</v>
      </c>
      <c r="E280" s="81">
        <v>5</v>
      </c>
      <c r="F280" s="81">
        <v>4</v>
      </c>
      <c r="G280" s="82">
        <v>3</v>
      </c>
      <c r="H280" s="82">
        <v>2</v>
      </c>
      <c r="I280" s="82">
        <v>1</v>
      </c>
      <c r="J280" s="82"/>
      <c r="K280" s="87"/>
    </row>
    <row r="281" spans="1:11" ht="18" customHeight="1">
      <c r="A281" s="86"/>
      <c r="B281" s="86"/>
      <c r="C281" s="86"/>
      <c r="D281" s="86"/>
      <c r="E281" s="89" t="s">
        <v>94</v>
      </c>
      <c r="F281" s="89" t="s">
        <v>71</v>
      </c>
      <c r="G281" s="82" t="s">
        <v>77</v>
      </c>
      <c r="H281" s="82" t="s">
        <v>63</v>
      </c>
      <c r="I281" s="82" t="s">
        <v>90</v>
      </c>
      <c r="J281" s="87"/>
      <c r="K281" s="87"/>
    </row>
    <row r="282" spans="1:11" ht="18" customHeight="1">
      <c r="A282" s="86"/>
      <c r="B282" s="86"/>
      <c r="C282" s="86"/>
      <c r="D282" s="86"/>
      <c r="E282" s="86"/>
      <c r="F282" s="86"/>
      <c r="G282" s="87"/>
      <c r="H282" s="87"/>
      <c r="I282" s="87"/>
      <c r="J282" s="87"/>
      <c r="K282" s="87"/>
    </row>
    <row r="283" spans="1:11" ht="18" customHeight="1">
      <c r="A283" s="86"/>
      <c r="B283" s="86"/>
      <c r="C283" s="86">
        <v>10</v>
      </c>
      <c r="D283" s="86" t="s">
        <v>40</v>
      </c>
      <c r="E283" s="86"/>
      <c r="F283" s="86"/>
      <c r="G283" s="87"/>
      <c r="H283" s="87"/>
      <c r="I283" s="87"/>
      <c r="J283" s="87"/>
      <c r="K283" s="87"/>
    </row>
    <row r="284" spans="1:11" ht="18" customHeight="1">
      <c r="A284" s="86"/>
      <c r="B284" s="86"/>
      <c r="C284" s="86">
        <v>10</v>
      </c>
      <c r="D284" s="86" t="s">
        <v>40</v>
      </c>
      <c r="E284" s="86"/>
      <c r="F284" s="86"/>
      <c r="G284" s="87"/>
      <c r="H284" s="87"/>
      <c r="I284" s="87"/>
      <c r="J284" s="87"/>
      <c r="K284" s="87"/>
    </row>
    <row r="285" spans="1:11" ht="18" customHeight="1">
      <c r="A285" s="86"/>
      <c r="B285" s="86"/>
      <c r="C285" s="86">
        <v>10</v>
      </c>
      <c r="D285" s="86" t="s">
        <v>40</v>
      </c>
      <c r="E285" s="86"/>
      <c r="F285" s="86"/>
      <c r="G285" s="87"/>
      <c r="H285" s="87"/>
      <c r="I285" s="87"/>
      <c r="J285" s="87"/>
      <c r="K285" s="87"/>
    </row>
    <row r="286" spans="1:11" ht="18" customHeight="1">
      <c r="A286" s="86"/>
      <c r="B286" s="86"/>
      <c r="C286" s="86">
        <v>10</v>
      </c>
      <c r="D286" s="86" t="s">
        <v>40</v>
      </c>
      <c r="E286" s="86"/>
      <c r="F286" s="86"/>
      <c r="G286" s="87"/>
      <c r="H286" s="87"/>
      <c r="I286" s="87"/>
      <c r="J286" s="87"/>
      <c r="K286" s="87"/>
    </row>
    <row r="287" spans="1:11" ht="18" customHeight="1">
      <c r="A287" s="86"/>
      <c r="B287" s="86"/>
      <c r="C287" s="86">
        <v>10</v>
      </c>
      <c r="D287" s="86" t="s">
        <v>40</v>
      </c>
      <c r="E287" s="86"/>
      <c r="F287" s="86"/>
      <c r="G287" s="87"/>
      <c r="H287" s="87"/>
      <c r="I287" s="87"/>
      <c r="J287" s="87"/>
      <c r="K287" s="87"/>
    </row>
    <row r="288" spans="1:11" ht="18" customHeight="1">
      <c r="A288" s="86"/>
      <c r="B288" s="86"/>
      <c r="C288" s="86">
        <v>10</v>
      </c>
      <c r="D288" s="86" t="s">
        <v>40</v>
      </c>
      <c r="E288" s="86"/>
      <c r="F288" s="86"/>
      <c r="G288" s="87"/>
      <c r="H288" s="87"/>
      <c r="I288" s="87"/>
      <c r="J288" s="87"/>
      <c r="K288" s="87"/>
    </row>
    <row r="289" spans="1:11" ht="18" customHeight="1">
      <c r="A289" s="86"/>
      <c r="B289" s="86"/>
      <c r="C289" s="86">
        <v>10</v>
      </c>
      <c r="D289" s="86" t="s">
        <v>40</v>
      </c>
      <c r="E289" s="86"/>
      <c r="F289" s="86"/>
      <c r="G289" s="87"/>
      <c r="H289" s="87"/>
      <c r="I289" s="87"/>
      <c r="J289" s="87"/>
      <c r="K289" s="87"/>
    </row>
    <row r="290" spans="1:11" ht="18" customHeight="1">
      <c r="A290" s="86"/>
      <c r="B290" s="86"/>
      <c r="C290" s="86">
        <v>10</v>
      </c>
      <c r="D290" s="86" t="s">
        <v>40</v>
      </c>
      <c r="E290" s="86"/>
      <c r="F290" s="86"/>
      <c r="G290" s="87"/>
      <c r="H290" s="87"/>
      <c r="I290" s="87"/>
      <c r="J290" s="87"/>
      <c r="K290" s="87"/>
    </row>
    <row r="291" spans="1:6" ht="18" customHeight="1">
      <c r="A291" s="88"/>
      <c r="B291" s="88"/>
      <c r="C291" s="88"/>
      <c r="D291" s="88"/>
      <c r="E291" s="88"/>
      <c r="F291" s="88"/>
    </row>
    <row r="292" spans="1:6" ht="18" customHeight="1">
      <c r="A292" s="88"/>
      <c r="B292" s="88"/>
      <c r="C292" s="88"/>
      <c r="D292" s="88"/>
      <c r="E292" s="88"/>
      <c r="F292" s="88"/>
    </row>
    <row r="293" spans="1:6" ht="18" customHeight="1">
      <c r="A293" s="88"/>
      <c r="B293" s="88"/>
      <c r="C293" s="88"/>
      <c r="D293" s="88"/>
      <c r="E293" s="88"/>
      <c r="F293" s="88"/>
    </row>
    <row r="294" spans="1:6" ht="18" customHeight="1">
      <c r="A294" s="88"/>
      <c r="B294" s="88"/>
      <c r="C294" s="88"/>
      <c r="D294" s="88"/>
      <c r="E294" s="88"/>
      <c r="F294" s="88"/>
    </row>
    <row r="295" spans="1:6" ht="18" customHeight="1">
      <c r="A295" s="88"/>
      <c r="B295" s="88"/>
      <c r="C295" s="88"/>
      <c r="D295" s="88"/>
      <c r="E295" s="88"/>
      <c r="F295" s="88"/>
    </row>
    <row r="296" spans="1:6" ht="18" customHeight="1">
      <c r="A296" s="88"/>
      <c r="B296" s="88"/>
      <c r="C296" s="88"/>
      <c r="D296" s="88"/>
      <c r="E296" s="88"/>
      <c r="F296" s="88"/>
    </row>
    <row r="297" spans="1:6" ht="18" customHeight="1">
      <c r="A297" s="88"/>
      <c r="B297" s="88"/>
      <c r="C297" s="88"/>
      <c r="D297" s="88"/>
      <c r="E297" s="88"/>
      <c r="F297" s="88"/>
    </row>
    <row r="298" spans="1:6" ht="18" customHeight="1">
      <c r="A298" s="88"/>
      <c r="B298" s="88"/>
      <c r="C298" s="88"/>
      <c r="D298" s="88"/>
      <c r="E298" s="88"/>
      <c r="F298" s="88"/>
    </row>
    <row r="299" spans="1:6" ht="18" customHeight="1">
      <c r="A299" s="88"/>
      <c r="B299" s="88"/>
      <c r="C299" s="88"/>
      <c r="D299" s="88"/>
      <c r="E299" s="88"/>
      <c r="F299" s="88"/>
    </row>
    <row r="300" spans="1:6" ht="18" customHeight="1">
      <c r="A300" s="88"/>
      <c r="B300" s="88"/>
      <c r="C300" s="88"/>
      <c r="D300" s="88"/>
      <c r="E300" s="88"/>
      <c r="F300" s="88"/>
    </row>
    <row r="301" spans="1:6" ht="18" customHeight="1">
      <c r="A301" s="88"/>
      <c r="B301" s="88"/>
      <c r="C301" s="88"/>
      <c r="D301" s="88"/>
      <c r="E301" s="88"/>
      <c r="F301" s="88"/>
    </row>
    <row r="302" spans="1:6" ht="18" customHeight="1">
      <c r="A302" s="88"/>
      <c r="B302" s="88"/>
      <c r="C302" s="88"/>
      <c r="D302" s="88"/>
      <c r="E302" s="88"/>
      <c r="F302" s="88"/>
    </row>
    <row r="303" spans="1:6" ht="18" customHeight="1">
      <c r="A303" s="88"/>
      <c r="B303" s="88"/>
      <c r="C303" s="88"/>
      <c r="D303" s="88"/>
      <c r="E303" s="88"/>
      <c r="F303" s="88"/>
    </row>
    <row r="304" spans="1:6" ht="18" customHeight="1">
      <c r="A304" s="88"/>
      <c r="B304" s="88"/>
      <c r="C304" s="88"/>
      <c r="D304" s="88"/>
      <c r="E304" s="88"/>
      <c r="F304" s="88"/>
    </row>
    <row r="305" spans="1:11" ht="18" customHeight="1">
      <c r="A305" s="80" t="s">
        <v>37</v>
      </c>
      <c r="B305" s="80" t="s">
        <v>36</v>
      </c>
      <c r="C305" s="80" t="s">
        <v>1</v>
      </c>
      <c r="D305" s="80" t="s">
        <v>38</v>
      </c>
      <c r="E305" s="81">
        <v>5</v>
      </c>
      <c r="F305" s="81">
        <v>4</v>
      </c>
      <c r="G305" s="82">
        <v>3</v>
      </c>
      <c r="H305" s="82">
        <v>2</v>
      </c>
      <c r="I305" s="82">
        <v>1</v>
      </c>
      <c r="J305" s="82"/>
      <c r="K305" s="87"/>
    </row>
    <row r="306" spans="1:11" ht="18" customHeight="1">
      <c r="A306" s="86"/>
      <c r="B306" s="86"/>
      <c r="C306" s="86"/>
      <c r="D306" s="86"/>
      <c r="E306" s="81" t="s">
        <v>95</v>
      </c>
      <c r="F306" s="81" t="s">
        <v>84</v>
      </c>
      <c r="G306" s="82" t="s">
        <v>87</v>
      </c>
      <c r="H306" s="82" t="s">
        <v>96</v>
      </c>
      <c r="I306" s="82" t="s">
        <v>97</v>
      </c>
      <c r="J306" s="87"/>
      <c r="K306" s="87"/>
    </row>
    <row r="307" spans="1:11" ht="18" customHeight="1">
      <c r="A307" s="86"/>
      <c r="B307" s="86"/>
      <c r="C307" s="86"/>
      <c r="D307" s="86"/>
      <c r="E307" s="86"/>
      <c r="F307" s="86"/>
      <c r="G307" s="87"/>
      <c r="H307" s="87"/>
      <c r="I307" s="87"/>
      <c r="J307" s="87"/>
      <c r="K307" s="87"/>
    </row>
    <row r="308" spans="1:11" ht="18" customHeight="1">
      <c r="A308" s="86"/>
      <c r="B308" s="86"/>
      <c r="C308" s="86">
        <v>11</v>
      </c>
      <c r="D308" s="86" t="s">
        <v>39</v>
      </c>
      <c r="E308" s="86"/>
      <c r="F308" s="86"/>
      <c r="G308" s="87"/>
      <c r="H308" s="87"/>
      <c r="I308" s="87"/>
      <c r="J308" s="87"/>
      <c r="K308" s="87"/>
    </row>
    <row r="309" spans="1:11" ht="18" customHeight="1">
      <c r="A309" s="86"/>
      <c r="B309" s="86"/>
      <c r="C309" s="86">
        <v>11</v>
      </c>
      <c r="D309" s="86" t="s">
        <v>39</v>
      </c>
      <c r="E309" s="86"/>
      <c r="F309" s="86"/>
      <c r="G309" s="87"/>
      <c r="H309" s="87"/>
      <c r="I309" s="87"/>
      <c r="J309" s="87"/>
      <c r="K309" s="87"/>
    </row>
    <row r="310" spans="1:11" ht="18" customHeight="1">
      <c r="A310" s="86"/>
      <c r="B310" s="86"/>
      <c r="C310" s="86">
        <v>11</v>
      </c>
      <c r="D310" s="86" t="s">
        <v>39</v>
      </c>
      <c r="E310" s="86"/>
      <c r="F310" s="86"/>
      <c r="G310" s="87"/>
      <c r="H310" s="87"/>
      <c r="I310" s="87"/>
      <c r="J310" s="87"/>
      <c r="K310" s="87"/>
    </row>
    <row r="311" spans="1:11" ht="18" customHeight="1">
      <c r="A311" s="86"/>
      <c r="B311" s="86"/>
      <c r="C311" s="86">
        <v>11</v>
      </c>
      <c r="D311" s="86" t="s">
        <v>39</v>
      </c>
      <c r="E311" s="86"/>
      <c r="F311" s="86"/>
      <c r="G311" s="87"/>
      <c r="H311" s="87"/>
      <c r="I311" s="87"/>
      <c r="J311" s="87"/>
      <c r="K311" s="87"/>
    </row>
    <row r="312" spans="1:11" ht="18" customHeight="1">
      <c r="A312" s="86"/>
      <c r="B312" s="86"/>
      <c r="C312" s="90">
        <v>11</v>
      </c>
      <c r="D312" s="86" t="s">
        <v>39</v>
      </c>
      <c r="E312" s="86"/>
      <c r="F312" s="86"/>
      <c r="G312" s="87"/>
      <c r="H312" s="87"/>
      <c r="I312" s="87"/>
      <c r="J312" s="87"/>
      <c r="K312" s="87"/>
    </row>
    <row r="313" spans="1:11" ht="18" customHeight="1">
      <c r="A313" s="86"/>
      <c r="B313" s="86"/>
      <c r="C313" s="86">
        <v>11</v>
      </c>
      <c r="D313" s="86" t="s">
        <v>39</v>
      </c>
      <c r="E313" s="86"/>
      <c r="F313" s="86"/>
      <c r="G313" s="87"/>
      <c r="H313" s="87"/>
      <c r="I313" s="87"/>
      <c r="J313" s="87"/>
      <c r="K313" s="87"/>
    </row>
    <row r="314" spans="1:6" ht="18" customHeight="1">
      <c r="A314" s="88"/>
      <c r="B314" s="88"/>
      <c r="C314" s="88"/>
      <c r="D314" s="88"/>
      <c r="E314" s="88"/>
      <c r="F314" s="88"/>
    </row>
    <row r="315" spans="1:6" ht="18" customHeight="1">
      <c r="A315" s="88"/>
      <c r="B315" s="88"/>
      <c r="C315" s="88"/>
      <c r="D315" s="88"/>
      <c r="E315" s="88"/>
      <c r="F315" s="88"/>
    </row>
    <row r="316" spans="1:6" ht="18" customHeight="1">
      <c r="A316" s="88"/>
      <c r="B316" s="88"/>
      <c r="C316" s="88"/>
      <c r="D316" s="88"/>
      <c r="E316" s="88"/>
      <c r="F316" s="88"/>
    </row>
    <row r="317" spans="1:6" ht="18" customHeight="1">
      <c r="A317" s="88"/>
      <c r="B317" s="88"/>
      <c r="C317" s="88"/>
      <c r="D317" s="88"/>
      <c r="E317" s="88"/>
      <c r="F317" s="88"/>
    </row>
    <row r="318" spans="1:6" ht="18" customHeight="1">
      <c r="A318" s="88"/>
      <c r="B318" s="88"/>
      <c r="C318" s="88"/>
      <c r="D318" s="88"/>
      <c r="E318" s="88"/>
      <c r="F318" s="88"/>
    </row>
    <row r="319" spans="1:6" ht="18" customHeight="1">
      <c r="A319" s="88"/>
      <c r="B319" s="88"/>
      <c r="C319" s="88"/>
      <c r="D319" s="88"/>
      <c r="E319" s="88"/>
      <c r="F319" s="88"/>
    </row>
    <row r="320" spans="1:6" ht="18" customHeight="1">
      <c r="A320" s="88"/>
      <c r="B320" s="88"/>
      <c r="C320" s="88"/>
      <c r="D320" s="88"/>
      <c r="E320" s="88"/>
      <c r="F320" s="88"/>
    </row>
    <row r="321" spans="1:6" ht="18" customHeight="1">
      <c r="A321" s="88"/>
      <c r="B321" s="88"/>
      <c r="C321" s="88"/>
      <c r="D321" s="88"/>
      <c r="E321" s="88"/>
      <c r="F321" s="88"/>
    </row>
    <row r="322" spans="1:6" ht="18" customHeight="1">
      <c r="A322" s="88"/>
      <c r="B322" s="88"/>
      <c r="C322" s="88"/>
      <c r="D322" s="88"/>
      <c r="E322" s="88"/>
      <c r="F322" s="88"/>
    </row>
    <row r="323" spans="1:6" ht="18" customHeight="1">
      <c r="A323" s="88"/>
      <c r="B323" s="88"/>
      <c r="C323" s="88"/>
      <c r="D323" s="88"/>
      <c r="E323" s="88"/>
      <c r="F323" s="88"/>
    </row>
    <row r="324" spans="1:6" ht="18" customHeight="1">
      <c r="A324" s="88"/>
      <c r="B324" s="88"/>
      <c r="C324" s="88"/>
      <c r="D324" s="88"/>
      <c r="E324" s="88"/>
      <c r="F324" s="88"/>
    </row>
    <row r="325" spans="1:6" ht="18" customHeight="1">
      <c r="A325" s="88"/>
      <c r="B325" s="88"/>
      <c r="C325" s="88"/>
      <c r="D325" s="88"/>
      <c r="E325" s="88"/>
      <c r="F325" s="88"/>
    </row>
    <row r="326" spans="1:6" ht="18" customHeight="1">
      <c r="A326" s="88"/>
      <c r="B326" s="88"/>
      <c r="C326" s="88"/>
      <c r="D326" s="88"/>
      <c r="E326" s="88"/>
      <c r="F326" s="88"/>
    </row>
    <row r="327" spans="1:6" ht="18" customHeight="1">
      <c r="A327" s="88"/>
      <c r="B327" s="88"/>
      <c r="C327" s="88"/>
      <c r="D327" s="88"/>
      <c r="E327" s="88"/>
      <c r="F327" s="88"/>
    </row>
    <row r="328" spans="1:6" ht="18" customHeight="1">
      <c r="A328" s="88"/>
      <c r="B328" s="88"/>
      <c r="C328" s="88"/>
      <c r="D328" s="88"/>
      <c r="E328" s="88"/>
      <c r="F328" s="88"/>
    </row>
    <row r="329" spans="1:6" ht="18" customHeight="1">
      <c r="A329" s="88"/>
      <c r="B329" s="88"/>
      <c r="C329" s="88"/>
      <c r="D329" s="88"/>
      <c r="E329" s="88"/>
      <c r="F329" s="88"/>
    </row>
    <row r="330" spans="1:6" ht="18" customHeight="1">
      <c r="A330" s="88"/>
      <c r="B330" s="88"/>
      <c r="C330" s="88"/>
      <c r="D330" s="88"/>
      <c r="E330" s="88"/>
      <c r="F330" s="88"/>
    </row>
    <row r="331" spans="1:11" ht="18" customHeight="1">
      <c r="A331" s="80" t="s">
        <v>37</v>
      </c>
      <c r="B331" s="80" t="s">
        <v>36</v>
      </c>
      <c r="C331" s="80" t="s">
        <v>1</v>
      </c>
      <c r="D331" s="80" t="s">
        <v>38</v>
      </c>
      <c r="E331" s="81">
        <v>5</v>
      </c>
      <c r="F331" s="81">
        <v>4</v>
      </c>
      <c r="G331" s="82">
        <v>3</v>
      </c>
      <c r="H331" s="82">
        <v>2</v>
      </c>
      <c r="I331" s="82">
        <v>1</v>
      </c>
      <c r="J331" s="87"/>
      <c r="K331" s="87"/>
    </row>
    <row r="332" spans="1:11" ht="18" customHeight="1">
      <c r="A332" s="86"/>
      <c r="B332" s="86"/>
      <c r="C332" s="86"/>
      <c r="D332" s="86"/>
      <c r="E332" s="89" t="s">
        <v>98</v>
      </c>
      <c r="F332" s="89" t="s">
        <v>79</v>
      </c>
      <c r="G332" s="82" t="s">
        <v>83</v>
      </c>
      <c r="H332" s="82" t="s">
        <v>99</v>
      </c>
      <c r="I332" s="82" t="s">
        <v>100</v>
      </c>
      <c r="J332" s="87"/>
      <c r="K332" s="87"/>
    </row>
    <row r="333" spans="1:11" ht="18" customHeight="1">
      <c r="A333" s="86"/>
      <c r="B333" s="86"/>
      <c r="C333" s="86"/>
      <c r="D333" s="86"/>
      <c r="E333" s="86"/>
      <c r="F333" s="86"/>
      <c r="G333" s="87"/>
      <c r="H333" s="87"/>
      <c r="I333" s="87"/>
      <c r="J333" s="87"/>
      <c r="K333" s="87"/>
    </row>
    <row r="334" spans="1:11" ht="18" customHeight="1">
      <c r="A334" s="86"/>
      <c r="B334" s="86"/>
      <c r="C334" s="86">
        <v>11</v>
      </c>
      <c r="D334" s="86" t="s">
        <v>40</v>
      </c>
      <c r="E334" s="86"/>
      <c r="F334" s="86"/>
      <c r="G334" s="87"/>
      <c r="H334" s="87"/>
      <c r="I334" s="87"/>
      <c r="J334" s="87"/>
      <c r="K334" s="87"/>
    </row>
    <row r="335" spans="1:11" ht="18" customHeight="1">
      <c r="A335" s="86"/>
      <c r="B335" s="86"/>
      <c r="C335" s="86">
        <v>11</v>
      </c>
      <c r="D335" s="86" t="s">
        <v>40</v>
      </c>
      <c r="E335" s="86"/>
      <c r="F335" s="86"/>
      <c r="G335" s="87"/>
      <c r="H335" s="87"/>
      <c r="I335" s="87"/>
      <c r="J335" s="87"/>
      <c r="K335" s="87"/>
    </row>
    <row r="336" spans="1:11" ht="18" customHeight="1">
      <c r="A336" s="86"/>
      <c r="B336" s="86"/>
      <c r="C336" s="86">
        <v>11</v>
      </c>
      <c r="D336" s="86" t="s">
        <v>40</v>
      </c>
      <c r="E336" s="86"/>
      <c r="F336" s="86"/>
      <c r="G336" s="87"/>
      <c r="H336" s="87"/>
      <c r="I336" s="87"/>
      <c r="J336" s="87"/>
      <c r="K336" s="87"/>
    </row>
    <row r="337" spans="1:11" ht="18" customHeight="1">
      <c r="A337" s="86"/>
      <c r="B337" s="86"/>
      <c r="C337" s="86">
        <v>11</v>
      </c>
      <c r="D337" s="86" t="s">
        <v>40</v>
      </c>
      <c r="E337" s="86"/>
      <c r="F337" s="86"/>
      <c r="G337" s="87"/>
      <c r="H337" s="87"/>
      <c r="I337" s="87"/>
      <c r="J337" s="87"/>
      <c r="K337" s="87"/>
    </row>
    <row r="338" spans="1:11" ht="18" customHeight="1">
      <c r="A338" s="86"/>
      <c r="B338" s="86"/>
      <c r="C338" s="86">
        <v>11</v>
      </c>
      <c r="D338" s="86" t="s">
        <v>40</v>
      </c>
      <c r="E338" s="86"/>
      <c r="F338" s="86"/>
      <c r="G338" s="87"/>
      <c r="H338" s="87"/>
      <c r="I338" s="87"/>
      <c r="J338" s="87"/>
      <c r="K338" s="87"/>
    </row>
    <row r="339" spans="1:11" ht="18" customHeight="1">
      <c r="A339" s="86"/>
      <c r="B339" s="86"/>
      <c r="C339" s="86">
        <v>11</v>
      </c>
      <c r="D339" s="86" t="s">
        <v>40</v>
      </c>
      <c r="E339" s="86"/>
      <c r="F339" s="86"/>
      <c r="G339" s="87"/>
      <c r="H339" s="87"/>
      <c r="I339" s="87"/>
      <c r="J339" s="87"/>
      <c r="K339" s="87"/>
    </row>
    <row r="340" spans="1:11" ht="18" customHeight="1">
      <c r="A340" s="86"/>
      <c r="B340" s="86"/>
      <c r="C340" s="86">
        <v>11</v>
      </c>
      <c r="D340" s="86" t="s">
        <v>40</v>
      </c>
      <c r="E340" s="86"/>
      <c r="F340" s="86"/>
      <c r="G340" s="87"/>
      <c r="H340" s="87"/>
      <c r="I340" s="87"/>
      <c r="J340" s="87"/>
      <c r="K340" s="87"/>
    </row>
    <row r="341" spans="1:11" ht="18" customHeight="1">
      <c r="A341" s="86"/>
      <c r="B341" s="86"/>
      <c r="C341" s="86">
        <v>11</v>
      </c>
      <c r="D341" s="86" t="s">
        <v>40</v>
      </c>
      <c r="E341" s="86"/>
      <c r="F341" s="86"/>
      <c r="G341" s="87"/>
      <c r="H341" s="87"/>
      <c r="I341" s="87"/>
      <c r="J341" s="87"/>
      <c r="K341" s="87"/>
    </row>
    <row r="342" spans="1:11" ht="18" customHeight="1">
      <c r="A342" s="86"/>
      <c r="B342" s="86"/>
      <c r="C342" s="86">
        <v>11</v>
      </c>
      <c r="D342" s="86" t="s">
        <v>40</v>
      </c>
      <c r="E342" s="86"/>
      <c r="F342" s="86"/>
      <c r="G342" s="87"/>
      <c r="H342" s="87"/>
      <c r="I342" s="87"/>
      <c r="J342" s="87"/>
      <c r="K342" s="87"/>
    </row>
    <row r="343" spans="1:11" ht="18" customHeight="1">
      <c r="A343" s="86"/>
      <c r="B343" s="86"/>
      <c r="C343" s="86">
        <v>11</v>
      </c>
      <c r="D343" s="86" t="s">
        <v>40</v>
      </c>
      <c r="E343" s="86"/>
      <c r="F343" s="86"/>
      <c r="G343" s="87"/>
      <c r="H343" s="87"/>
      <c r="I343" s="87"/>
      <c r="J343" s="87"/>
      <c r="K343" s="87"/>
    </row>
    <row r="344" spans="1:11" ht="18" customHeight="1">
      <c r="A344" s="86"/>
      <c r="B344" s="86"/>
      <c r="C344" s="86">
        <v>11</v>
      </c>
      <c r="D344" s="86" t="s">
        <v>40</v>
      </c>
      <c r="E344" s="86"/>
      <c r="F344" s="86"/>
      <c r="G344" s="87"/>
      <c r="H344" s="87"/>
      <c r="I344" s="87"/>
      <c r="J344" s="87"/>
      <c r="K344" s="87"/>
    </row>
    <row r="345" spans="1:11" ht="18" customHeight="1">
      <c r="A345" s="86"/>
      <c r="B345" s="86"/>
      <c r="C345" s="86">
        <v>11</v>
      </c>
      <c r="D345" s="86" t="s">
        <v>40</v>
      </c>
      <c r="E345" s="86"/>
      <c r="F345" s="86"/>
      <c r="G345" s="87"/>
      <c r="H345" s="87"/>
      <c r="I345" s="87"/>
      <c r="J345" s="87"/>
      <c r="K345" s="87"/>
    </row>
    <row r="346" spans="1:6" ht="18" customHeight="1">
      <c r="A346" s="88"/>
      <c r="B346" s="88"/>
      <c r="C346" s="88"/>
      <c r="D346" s="88"/>
      <c r="E346" s="88"/>
      <c r="F346" s="88"/>
    </row>
    <row r="347" spans="1:6" ht="18" customHeight="1">
      <c r="A347" s="88"/>
      <c r="B347" s="88"/>
      <c r="C347" s="88"/>
      <c r="D347" s="88"/>
      <c r="E347" s="88"/>
      <c r="F347" s="88"/>
    </row>
    <row r="348" spans="1:6" ht="18" customHeight="1">
      <c r="A348" s="88"/>
      <c r="B348" s="88"/>
      <c r="C348" s="88"/>
      <c r="D348" s="88"/>
      <c r="E348" s="88"/>
      <c r="F348" s="88"/>
    </row>
    <row r="349" spans="1:6" ht="18" customHeight="1">
      <c r="A349" s="88"/>
      <c r="B349" s="88"/>
      <c r="C349" s="88"/>
      <c r="D349" s="88"/>
      <c r="E349" s="88"/>
      <c r="F349" s="88"/>
    </row>
    <row r="350" spans="1:6" ht="18" customHeight="1">
      <c r="A350" s="88"/>
      <c r="B350" s="88"/>
      <c r="C350" s="88"/>
      <c r="D350" s="88"/>
      <c r="E350" s="88"/>
      <c r="F350" s="88"/>
    </row>
    <row r="351" spans="1:6" ht="18" customHeight="1">
      <c r="A351" s="88"/>
      <c r="B351" s="88"/>
      <c r="C351" s="88"/>
      <c r="D351" s="88"/>
      <c r="E351" s="88"/>
      <c r="F351" s="88"/>
    </row>
    <row r="352" spans="1:6" ht="18" customHeight="1">
      <c r="A352" s="88"/>
      <c r="B352" s="88"/>
      <c r="C352" s="88"/>
      <c r="D352" s="88"/>
      <c r="E352" s="88"/>
      <c r="F352" s="88"/>
    </row>
    <row r="353" spans="1:6" ht="18" customHeight="1">
      <c r="A353" s="88"/>
      <c r="B353" s="88"/>
      <c r="C353" s="88"/>
      <c r="D353" s="88"/>
      <c r="E353" s="88"/>
      <c r="F353" s="88"/>
    </row>
    <row r="354" spans="1:6" ht="18" customHeight="1">
      <c r="A354" s="88"/>
      <c r="B354" s="88"/>
      <c r="C354" s="88"/>
      <c r="D354" s="88"/>
      <c r="E354" s="88"/>
      <c r="F354" s="88"/>
    </row>
    <row r="355" spans="1:6" ht="18" customHeight="1">
      <c r="A355" s="88"/>
      <c r="B355" s="88"/>
      <c r="C355" s="88"/>
      <c r="D355" s="88"/>
      <c r="E355" s="88"/>
      <c r="F355" s="88"/>
    </row>
    <row r="356" spans="1:10" ht="18" customHeight="1">
      <c r="A356" s="88"/>
      <c r="B356" s="88"/>
      <c r="C356" s="88"/>
      <c r="D356" s="88"/>
      <c r="E356" s="88"/>
      <c r="F356" s="88"/>
      <c r="J356" s="84"/>
    </row>
    <row r="357" spans="1:11" ht="18" customHeight="1">
      <c r="A357" s="80" t="s">
        <v>37</v>
      </c>
      <c r="B357" s="80" t="s">
        <v>36</v>
      </c>
      <c r="C357" s="80" t="s">
        <v>1</v>
      </c>
      <c r="D357" s="80" t="s">
        <v>38</v>
      </c>
      <c r="E357" s="81">
        <v>5</v>
      </c>
      <c r="F357" s="81">
        <v>4</v>
      </c>
      <c r="G357" s="82">
        <v>3</v>
      </c>
      <c r="H357" s="82">
        <v>2</v>
      </c>
      <c r="I357" s="82">
        <v>1</v>
      </c>
      <c r="J357" s="87"/>
      <c r="K357" s="87"/>
    </row>
    <row r="358" spans="1:11" ht="18" customHeight="1">
      <c r="A358" s="86"/>
      <c r="B358" s="86"/>
      <c r="C358" s="86"/>
      <c r="D358" s="86"/>
      <c r="E358" s="81" t="s">
        <v>95</v>
      </c>
      <c r="F358" s="81" t="s">
        <v>84</v>
      </c>
      <c r="G358" s="82" t="s">
        <v>87</v>
      </c>
      <c r="H358" s="82" t="s">
        <v>96</v>
      </c>
      <c r="I358" s="82" t="s">
        <v>97</v>
      </c>
      <c r="J358" s="87"/>
      <c r="K358" s="87"/>
    </row>
    <row r="359" spans="1:11" ht="18" customHeight="1">
      <c r="A359" s="86"/>
      <c r="B359" s="86"/>
      <c r="C359" s="86"/>
      <c r="D359" s="86"/>
      <c r="E359" s="86"/>
      <c r="F359" s="86"/>
      <c r="G359" s="87"/>
      <c r="H359" s="87"/>
      <c r="I359" s="87"/>
      <c r="J359" s="87"/>
      <c r="K359" s="87"/>
    </row>
    <row r="360" spans="1:11" ht="18" customHeight="1">
      <c r="A360" s="86"/>
      <c r="B360" s="86"/>
      <c r="C360" s="86">
        <v>12</v>
      </c>
      <c r="D360" s="86" t="s">
        <v>39</v>
      </c>
      <c r="E360" s="86"/>
      <c r="F360" s="86"/>
      <c r="G360" s="87"/>
      <c r="H360" s="87"/>
      <c r="I360" s="87"/>
      <c r="J360" s="87"/>
      <c r="K360" s="87"/>
    </row>
    <row r="361" spans="1:11" ht="18" customHeight="1">
      <c r="A361" s="86"/>
      <c r="B361" s="86"/>
      <c r="C361" s="86">
        <v>12</v>
      </c>
      <c r="D361" s="86" t="s">
        <v>39</v>
      </c>
      <c r="E361" s="86"/>
      <c r="F361" s="86"/>
      <c r="G361" s="87"/>
      <c r="H361" s="87"/>
      <c r="I361" s="87"/>
      <c r="J361" s="87"/>
      <c r="K361" s="87"/>
    </row>
    <row r="362" spans="1:11" ht="18" customHeight="1">
      <c r="A362" s="86"/>
      <c r="B362" s="86"/>
      <c r="C362" s="86">
        <v>12</v>
      </c>
      <c r="D362" s="86" t="s">
        <v>39</v>
      </c>
      <c r="E362" s="86"/>
      <c r="F362" s="86"/>
      <c r="G362" s="87"/>
      <c r="H362" s="87"/>
      <c r="I362" s="87"/>
      <c r="J362" s="87"/>
      <c r="K362" s="87"/>
    </row>
    <row r="363" spans="1:11" ht="18" customHeight="1">
      <c r="A363" s="86"/>
      <c r="B363" s="86"/>
      <c r="C363" s="86">
        <v>12</v>
      </c>
      <c r="D363" s="86" t="s">
        <v>39</v>
      </c>
      <c r="E363" s="86"/>
      <c r="F363" s="86"/>
      <c r="G363" s="87"/>
      <c r="H363" s="87"/>
      <c r="I363" s="87"/>
      <c r="J363" s="87"/>
      <c r="K363" s="87"/>
    </row>
    <row r="364" spans="1:11" ht="18" customHeight="1">
      <c r="A364" s="86"/>
      <c r="B364" s="86"/>
      <c r="C364" s="86">
        <v>12</v>
      </c>
      <c r="D364" s="86" t="s">
        <v>39</v>
      </c>
      <c r="E364" s="86"/>
      <c r="F364" s="86"/>
      <c r="G364" s="87"/>
      <c r="H364" s="87"/>
      <c r="I364" s="87"/>
      <c r="J364" s="87"/>
      <c r="K364" s="87"/>
    </row>
    <row r="365" spans="1:11" ht="18" customHeight="1">
      <c r="A365" s="86"/>
      <c r="B365" s="86"/>
      <c r="C365" s="86">
        <v>12</v>
      </c>
      <c r="D365" s="86" t="s">
        <v>39</v>
      </c>
      <c r="E365" s="86"/>
      <c r="F365" s="86"/>
      <c r="G365" s="87"/>
      <c r="H365" s="87"/>
      <c r="I365" s="87"/>
      <c r="J365" s="87"/>
      <c r="K365" s="87"/>
    </row>
    <row r="366" spans="1:11" ht="18" customHeight="1">
      <c r="A366" s="86"/>
      <c r="B366" s="86"/>
      <c r="C366" s="86">
        <v>12</v>
      </c>
      <c r="D366" s="86" t="s">
        <v>39</v>
      </c>
      <c r="E366" s="86"/>
      <c r="F366" s="86"/>
      <c r="G366" s="87"/>
      <c r="H366" s="87"/>
      <c r="I366" s="87"/>
      <c r="J366" s="87"/>
      <c r="K366" s="87"/>
    </row>
    <row r="367" spans="1:11" ht="18" customHeight="1">
      <c r="A367" s="86"/>
      <c r="B367" s="86"/>
      <c r="C367" s="86">
        <v>12</v>
      </c>
      <c r="D367" s="86" t="s">
        <v>39</v>
      </c>
      <c r="E367" s="86"/>
      <c r="F367" s="86"/>
      <c r="G367" s="87"/>
      <c r="H367" s="87"/>
      <c r="I367" s="87"/>
      <c r="J367" s="87"/>
      <c r="K367" s="87"/>
    </row>
    <row r="368" spans="1:11" ht="18" customHeight="1">
      <c r="A368" s="86"/>
      <c r="B368" s="86"/>
      <c r="C368" s="86">
        <v>12</v>
      </c>
      <c r="D368" s="86" t="s">
        <v>39</v>
      </c>
      <c r="E368" s="86"/>
      <c r="F368" s="86"/>
      <c r="G368" s="87"/>
      <c r="H368" s="87"/>
      <c r="I368" s="87"/>
      <c r="J368" s="87"/>
      <c r="K368" s="87"/>
    </row>
    <row r="369" spans="1:11" ht="18" customHeight="1">
      <c r="A369" s="86"/>
      <c r="B369" s="86"/>
      <c r="C369" s="86">
        <v>12</v>
      </c>
      <c r="D369" s="86" t="s">
        <v>39</v>
      </c>
      <c r="E369" s="86"/>
      <c r="F369" s="86"/>
      <c r="G369" s="87"/>
      <c r="H369" s="87"/>
      <c r="I369" s="87"/>
      <c r="J369" s="87"/>
      <c r="K369" s="87"/>
    </row>
    <row r="370" spans="1:11" ht="18" customHeight="1">
      <c r="A370" s="86"/>
      <c r="B370" s="86"/>
      <c r="C370" s="86">
        <v>12</v>
      </c>
      <c r="D370" s="86" t="s">
        <v>39</v>
      </c>
      <c r="E370" s="86"/>
      <c r="F370" s="86"/>
      <c r="G370" s="87"/>
      <c r="H370" s="87"/>
      <c r="I370" s="87"/>
      <c r="J370" s="87"/>
      <c r="K370" s="87"/>
    </row>
    <row r="371" spans="1:11" ht="18" customHeight="1">
      <c r="A371" s="87"/>
      <c r="B371" s="87"/>
      <c r="C371" s="87">
        <v>12</v>
      </c>
      <c r="D371" s="87" t="s">
        <v>39</v>
      </c>
      <c r="E371" s="86"/>
      <c r="F371" s="86"/>
      <c r="G371" s="87"/>
      <c r="H371" s="87"/>
      <c r="I371" s="87"/>
      <c r="J371" s="87"/>
      <c r="K371" s="87"/>
    </row>
    <row r="372" spans="1:11" ht="18" customHeight="1">
      <c r="A372" s="87"/>
      <c r="B372" s="87"/>
      <c r="C372" s="87">
        <v>12</v>
      </c>
      <c r="D372" s="87" t="s">
        <v>39</v>
      </c>
      <c r="E372" s="86"/>
      <c r="F372" s="86"/>
      <c r="G372" s="87"/>
      <c r="H372" s="87"/>
      <c r="I372" s="87"/>
      <c r="J372" s="87"/>
      <c r="K372" s="87"/>
    </row>
    <row r="373" spans="1:11" ht="18" customHeight="1">
      <c r="A373" s="87"/>
      <c r="B373" s="87"/>
      <c r="C373" s="87">
        <v>12</v>
      </c>
      <c r="D373" s="87" t="s">
        <v>39</v>
      </c>
      <c r="E373" s="86"/>
      <c r="F373" s="86"/>
      <c r="G373" s="87"/>
      <c r="H373" s="87"/>
      <c r="I373" s="87"/>
      <c r="J373" s="87"/>
      <c r="K373" s="87"/>
    </row>
    <row r="374" spans="1:11" ht="18" customHeight="1">
      <c r="A374" s="87"/>
      <c r="B374" s="87"/>
      <c r="C374" s="87">
        <v>12</v>
      </c>
      <c r="D374" s="87" t="s">
        <v>39</v>
      </c>
      <c r="E374" s="86"/>
      <c r="F374" s="86"/>
      <c r="G374" s="87"/>
      <c r="H374" s="87"/>
      <c r="I374" s="87"/>
      <c r="J374" s="87"/>
      <c r="K374" s="87"/>
    </row>
    <row r="375" spans="5:6" ht="18" customHeight="1">
      <c r="E375" s="88"/>
      <c r="F375" s="88"/>
    </row>
    <row r="376" spans="5:6" ht="18" customHeight="1">
      <c r="E376" s="88"/>
      <c r="F376" s="88"/>
    </row>
    <row r="377" spans="5:6" ht="18" customHeight="1">
      <c r="E377" s="88"/>
      <c r="F377" s="88"/>
    </row>
    <row r="378" spans="5:6" ht="18" customHeight="1">
      <c r="E378" s="88"/>
      <c r="F378" s="88"/>
    </row>
    <row r="379" spans="1:11" ht="18" customHeight="1">
      <c r="A379" s="80" t="s">
        <v>37</v>
      </c>
      <c r="B379" s="80" t="s">
        <v>36</v>
      </c>
      <c r="C379" s="80" t="s">
        <v>1</v>
      </c>
      <c r="D379" s="80" t="s">
        <v>38</v>
      </c>
      <c r="E379" s="81">
        <v>5</v>
      </c>
      <c r="F379" s="81">
        <v>4</v>
      </c>
      <c r="G379" s="82">
        <v>3</v>
      </c>
      <c r="H379" s="82">
        <v>2</v>
      </c>
      <c r="I379" s="82">
        <v>1</v>
      </c>
      <c r="J379" s="87"/>
      <c r="K379" s="87"/>
    </row>
    <row r="380" spans="1:11" ht="18" customHeight="1">
      <c r="A380" s="87"/>
      <c r="B380" s="87"/>
      <c r="C380" s="87"/>
      <c r="D380" s="87"/>
      <c r="E380" s="89" t="s">
        <v>98</v>
      </c>
      <c r="F380" s="89" t="s">
        <v>79</v>
      </c>
      <c r="G380" s="82" t="s">
        <v>83</v>
      </c>
      <c r="H380" s="82" t="s">
        <v>99</v>
      </c>
      <c r="I380" s="82" t="s">
        <v>100</v>
      </c>
      <c r="J380" s="87"/>
      <c r="K380" s="87"/>
    </row>
    <row r="381" spans="1:11" ht="18" customHeight="1">
      <c r="A381" s="87"/>
      <c r="B381" s="87"/>
      <c r="C381" s="87"/>
      <c r="D381" s="87"/>
      <c r="E381" s="86"/>
      <c r="F381" s="86"/>
      <c r="G381" s="87"/>
      <c r="H381" s="87"/>
      <c r="I381" s="87"/>
      <c r="J381" s="87"/>
      <c r="K381" s="87"/>
    </row>
    <row r="382" spans="1:11" ht="18" customHeight="1">
      <c r="A382" s="87"/>
      <c r="B382" s="87"/>
      <c r="C382" s="87"/>
      <c r="D382" s="87"/>
      <c r="E382" s="86"/>
      <c r="F382" s="86"/>
      <c r="G382" s="87"/>
      <c r="H382" s="87"/>
      <c r="I382" s="87"/>
      <c r="J382" s="87"/>
      <c r="K382" s="87"/>
    </row>
    <row r="383" spans="1:11" ht="18" customHeight="1">
      <c r="A383" s="87"/>
      <c r="B383" s="87"/>
      <c r="C383" s="87">
        <v>12</v>
      </c>
      <c r="D383" s="87" t="s">
        <v>40</v>
      </c>
      <c r="E383" s="86"/>
      <c r="F383" s="86"/>
      <c r="G383" s="87"/>
      <c r="H383" s="87"/>
      <c r="I383" s="87"/>
      <c r="J383" s="87"/>
      <c r="K383" s="87"/>
    </row>
    <row r="384" spans="1:11" ht="18" customHeight="1">
      <c r="A384" s="87"/>
      <c r="B384" s="87"/>
      <c r="C384" s="87">
        <v>12</v>
      </c>
      <c r="D384" s="87" t="s">
        <v>40</v>
      </c>
      <c r="E384" s="86"/>
      <c r="F384" s="86"/>
      <c r="G384" s="87"/>
      <c r="H384" s="87"/>
      <c r="I384" s="87"/>
      <c r="J384" s="87"/>
      <c r="K384" s="87"/>
    </row>
    <row r="385" spans="1:11" ht="18" customHeight="1">
      <c r="A385" s="87"/>
      <c r="B385" s="87"/>
      <c r="C385" s="87">
        <v>12</v>
      </c>
      <c r="D385" s="87" t="s">
        <v>40</v>
      </c>
      <c r="E385" s="86"/>
      <c r="F385" s="86"/>
      <c r="G385" s="87"/>
      <c r="H385" s="87"/>
      <c r="I385" s="87"/>
      <c r="J385" s="87"/>
      <c r="K385" s="87"/>
    </row>
    <row r="386" spans="1:11" ht="18" customHeight="1">
      <c r="A386" s="87"/>
      <c r="B386" s="87"/>
      <c r="C386" s="87">
        <v>12</v>
      </c>
      <c r="D386" s="87" t="s">
        <v>40</v>
      </c>
      <c r="E386" s="86"/>
      <c r="F386" s="86"/>
      <c r="G386" s="87"/>
      <c r="H386" s="87"/>
      <c r="I386" s="87"/>
      <c r="J386" s="87"/>
      <c r="K386" s="87"/>
    </row>
    <row r="387" spans="5:6" ht="18" customHeight="1">
      <c r="E387" s="88"/>
      <c r="F387" s="88"/>
    </row>
    <row r="388" spans="5:6" ht="18" customHeight="1">
      <c r="E388" s="88"/>
      <c r="F388" s="88"/>
    </row>
    <row r="389" spans="5:6" ht="18" customHeight="1">
      <c r="E389" s="88"/>
      <c r="F389" s="88"/>
    </row>
    <row r="390" spans="1:11" ht="18" customHeight="1">
      <c r="A390" s="80" t="s">
        <v>37</v>
      </c>
      <c r="B390" s="80" t="s">
        <v>36</v>
      </c>
      <c r="C390" s="80" t="s">
        <v>1</v>
      </c>
      <c r="D390" s="80" t="s">
        <v>38</v>
      </c>
      <c r="E390" s="81">
        <v>5</v>
      </c>
      <c r="F390" s="81">
        <v>4</v>
      </c>
      <c r="G390" s="82">
        <v>3</v>
      </c>
      <c r="H390" s="82">
        <v>2</v>
      </c>
      <c r="I390" s="82">
        <v>1</v>
      </c>
      <c r="J390" s="87"/>
      <c r="K390" s="87"/>
    </row>
    <row r="391" spans="1:11" ht="18" customHeight="1">
      <c r="A391" s="87"/>
      <c r="B391" s="87"/>
      <c r="C391" s="87"/>
      <c r="D391" s="87"/>
      <c r="E391" s="81" t="s">
        <v>95</v>
      </c>
      <c r="F391" s="81" t="s">
        <v>84</v>
      </c>
      <c r="G391" s="82" t="s">
        <v>87</v>
      </c>
      <c r="H391" s="82" t="s">
        <v>96</v>
      </c>
      <c r="I391" s="82" t="s">
        <v>97</v>
      </c>
      <c r="J391" s="87"/>
      <c r="K391" s="87"/>
    </row>
    <row r="392" spans="1:11" ht="18" customHeight="1">
      <c r="A392" s="87"/>
      <c r="B392" s="87"/>
      <c r="C392" s="87"/>
      <c r="D392" s="87"/>
      <c r="E392" s="86"/>
      <c r="F392" s="86"/>
      <c r="G392" s="87"/>
      <c r="H392" s="87"/>
      <c r="I392" s="87"/>
      <c r="J392" s="87"/>
      <c r="K392" s="87"/>
    </row>
    <row r="393" spans="1:11" ht="18" customHeight="1">
      <c r="A393" s="87"/>
      <c r="B393" s="87"/>
      <c r="C393" s="87">
        <v>13</v>
      </c>
      <c r="D393" s="87" t="s">
        <v>39</v>
      </c>
      <c r="E393" s="86"/>
      <c r="F393" s="86"/>
      <c r="G393" s="87"/>
      <c r="H393" s="87"/>
      <c r="I393" s="87"/>
      <c r="J393" s="87"/>
      <c r="K393" s="87"/>
    </row>
    <row r="394" spans="1:11" ht="18" customHeight="1">
      <c r="A394" s="87"/>
      <c r="B394" s="87"/>
      <c r="C394" s="87">
        <v>13</v>
      </c>
      <c r="D394" s="87" t="s">
        <v>39</v>
      </c>
      <c r="E394" s="86"/>
      <c r="F394" s="86"/>
      <c r="G394" s="87"/>
      <c r="H394" s="87"/>
      <c r="I394" s="87"/>
      <c r="J394" s="87"/>
      <c r="K394" s="87"/>
    </row>
    <row r="395" spans="1:11" ht="18" customHeight="1">
      <c r="A395" s="87"/>
      <c r="B395" s="87"/>
      <c r="C395" s="87">
        <v>13</v>
      </c>
      <c r="D395" s="87" t="s">
        <v>39</v>
      </c>
      <c r="E395" s="87"/>
      <c r="F395" s="87"/>
      <c r="G395" s="87"/>
      <c r="H395" s="87"/>
      <c r="I395" s="87"/>
      <c r="J395" s="87"/>
      <c r="K395" s="87"/>
    </row>
    <row r="396" spans="1:11" ht="18" customHeight="1">
      <c r="A396" s="87"/>
      <c r="B396" s="87"/>
      <c r="C396" s="87">
        <v>13</v>
      </c>
      <c r="D396" s="87" t="s">
        <v>39</v>
      </c>
      <c r="E396" s="87"/>
      <c r="F396" s="87"/>
      <c r="G396" s="87"/>
      <c r="H396" s="87"/>
      <c r="I396" s="87"/>
      <c r="J396" s="87"/>
      <c r="K396" s="87"/>
    </row>
    <row r="397" spans="1:11" ht="18" customHeight="1">
      <c r="A397" s="87"/>
      <c r="B397" s="87"/>
      <c r="C397" s="87">
        <v>13</v>
      </c>
      <c r="D397" s="87" t="s">
        <v>40</v>
      </c>
      <c r="E397" s="87"/>
      <c r="F397" s="87"/>
      <c r="G397" s="87"/>
      <c r="H397" s="87"/>
      <c r="I397" s="87"/>
      <c r="J397" s="87"/>
      <c r="K397" s="8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I44"/>
  <sheetViews>
    <sheetView tabSelected="1" zoomScalePageLayoutView="0" workbookViewId="0" topLeftCell="A1">
      <pane ySplit="8955" topLeftCell="A52" activePane="topLeft" state="split"/>
      <selection pane="topLeft" activeCell="A37" sqref="A37:IV37"/>
      <selection pane="bottomLeft" activeCell="B47" sqref="B47"/>
    </sheetView>
  </sheetViews>
  <sheetFormatPr defaultColWidth="25.7109375" defaultRowHeight="15" customHeight="1"/>
  <cols>
    <col min="1" max="1" width="4.28125" style="19" customWidth="1"/>
    <col min="2" max="2" width="14.57421875" style="19" customWidth="1"/>
    <col min="3" max="3" width="13.00390625" style="19" customWidth="1"/>
    <col min="4" max="4" width="4.7109375" style="24" customWidth="1"/>
    <col min="5" max="5" width="5.28125" style="77" bestFit="1" customWidth="1"/>
    <col min="6" max="12" width="4.7109375" style="24" customWidth="1"/>
    <col min="13" max="13" width="6.57421875" style="92" customWidth="1"/>
    <col min="14" max="16" width="4.7109375" style="24" customWidth="1"/>
    <col min="17" max="17" width="5.00390625" style="24" customWidth="1"/>
    <col min="18" max="18" width="4.7109375" style="24" customWidth="1"/>
    <col min="19" max="19" width="5.140625" style="24" customWidth="1"/>
    <col min="20" max="20" width="5.7109375" style="25" customWidth="1"/>
    <col min="21" max="21" width="5.7109375" style="24" customWidth="1"/>
    <col min="22" max="22" width="15.7109375" style="25" customWidth="1"/>
    <col min="23" max="29" width="5.7109375" style="19" customWidth="1"/>
    <col min="30" max="30" width="6.00390625" style="19" customWidth="1"/>
    <col min="31" max="31" width="7.8515625" style="19" customWidth="1"/>
    <col min="32" max="32" width="5.7109375" style="19" customWidth="1"/>
    <col min="33" max="33" width="4.28125" style="19" customWidth="1"/>
    <col min="34" max="35" width="8.57421875" style="96" customWidth="1"/>
    <col min="36" max="87" width="5.7109375" style="19" customWidth="1"/>
    <col min="88" max="16384" width="25.7109375" style="19" customWidth="1"/>
  </cols>
  <sheetData>
    <row r="1" spans="2:7" ht="15" customHeight="1">
      <c r="B1" s="20" t="s">
        <v>105</v>
      </c>
      <c r="C1" s="21"/>
      <c r="D1" s="23"/>
      <c r="E1" s="76"/>
      <c r="F1" s="23"/>
      <c r="G1" s="22"/>
    </row>
    <row r="2" spans="2:27" ht="15" customHeight="1">
      <c r="B2" s="38"/>
      <c r="AA2" s="19" t="s">
        <v>101</v>
      </c>
    </row>
    <row r="3" spans="2:35" s="30" customFormat="1" ht="15" customHeight="1">
      <c r="B3" s="26" t="s">
        <v>0</v>
      </c>
      <c r="C3" s="26" t="s">
        <v>36</v>
      </c>
      <c r="D3" s="27" t="s">
        <v>1</v>
      </c>
      <c r="E3" s="78">
        <v>50</v>
      </c>
      <c r="F3" s="28">
        <v>75</v>
      </c>
      <c r="G3" s="27">
        <v>100</v>
      </c>
      <c r="H3" s="27" t="s">
        <v>2</v>
      </c>
      <c r="I3" s="27" t="s">
        <v>41</v>
      </c>
      <c r="J3" s="27" t="s">
        <v>3</v>
      </c>
      <c r="K3" s="27" t="s">
        <v>4</v>
      </c>
      <c r="L3" s="27" t="s">
        <v>5</v>
      </c>
      <c r="M3" s="93" t="s">
        <v>104</v>
      </c>
      <c r="N3" s="27">
        <v>1000</v>
      </c>
      <c r="O3" s="29" t="s">
        <v>6</v>
      </c>
      <c r="P3" s="29" t="s">
        <v>2</v>
      </c>
      <c r="Q3" s="29" t="s">
        <v>41</v>
      </c>
      <c r="R3" s="29" t="s">
        <v>7</v>
      </c>
      <c r="S3" s="29" t="s">
        <v>8</v>
      </c>
      <c r="T3" s="27">
        <v>4</v>
      </c>
      <c r="U3" s="27">
        <v>3</v>
      </c>
      <c r="V3" s="27"/>
      <c r="AA3" s="30" t="s">
        <v>102</v>
      </c>
      <c r="AB3" s="30" t="s">
        <v>2</v>
      </c>
      <c r="AC3" s="30" t="s">
        <v>41</v>
      </c>
      <c r="AD3" s="30" t="s">
        <v>103</v>
      </c>
      <c r="AE3" s="30" t="s">
        <v>8</v>
      </c>
      <c r="AH3" s="97"/>
      <c r="AI3" s="97"/>
    </row>
    <row r="4" spans="15:25" ht="15" customHeight="1">
      <c r="O4" s="31" t="s">
        <v>9</v>
      </c>
      <c r="P4" s="31" t="s">
        <v>9</v>
      </c>
      <c r="Q4" s="31" t="s">
        <v>9</v>
      </c>
      <c r="R4" s="31" t="s">
        <v>9</v>
      </c>
      <c r="S4" s="31" t="s">
        <v>9</v>
      </c>
      <c r="T4" s="31" t="s">
        <v>10</v>
      </c>
      <c r="U4" s="31" t="s">
        <v>10</v>
      </c>
      <c r="V4" s="31" t="s">
        <v>11</v>
      </c>
      <c r="Y4" s="55"/>
    </row>
    <row r="5" spans="2:31" ht="15" customHeight="1">
      <c r="B5" s="52" t="s">
        <v>12</v>
      </c>
      <c r="C5" s="52"/>
      <c r="D5" s="33">
        <v>2</v>
      </c>
      <c r="E5" s="10">
        <v>8.2</v>
      </c>
      <c r="F5" s="2"/>
      <c r="G5" s="2"/>
      <c r="H5" s="3">
        <v>2.1</v>
      </c>
      <c r="I5" s="3">
        <v>0.98</v>
      </c>
      <c r="J5" s="4">
        <v>19</v>
      </c>
      <c r="K5" s="5"/>
      <c r="L5" s="5"/>
      <c r="M5" s="6">
        <v>0.24861111111111112</v>
      </c>
      <c r="N5" s="7"/>
      <c r="O5" s="8">
        <f>ROUNDDOWN(IF(G5="x",0,(50/(E5+0.24)-3.648)/0.0066),0)</f>
        <v>344</v>
      </c>
      <c r="P5" s="8">
        <f>ROUNDDOWN(IF(H5="x",0,(SQRT(H5)-1.0935)/0.00208),0)</f>
        <v>170</v>
      </c>
      <c r="Q5" s="8">
        <f>ROUNDDOWN(IF(I5="x",0,(SQRT(I5)-0.8807)/0.00068),0)</f>
        <v>160</v>
      </c>
      <c r="R5" s="8">
        <f aca="true" t="shared" si="0" ref="R5:R10">ROUNDDOWN(IF(L5="x",0,(SQRT(J5)-2.0232)/0.00874),0)</f>
        <v>267</v>
      </c>
      <c r="S5" s="8">
        <f>ROUNDDOWN(IF(N5="x",0,(800/(HOUR(M5)*60+MINUTE(M5))-2.0232)/0.00647),0)</f>
        <v>32</v>
      </c>
      <c r="T5" s="9">
        <f>SUM(O5,R5,S5,Y5,)</f>
        <v>813</v>
      </c>
      <c r="U5" s="91">
        <f>SUM(O5,R5,S5,Y5)-MIN(O5,R5,S5,Y5)</f>
        <v>781</v>
      </c>
      <c r="V5" s="70" t="str">
        <f>IF(U5&lt;475,"TN-Urkunde",IF(U5&lt;625,"Sieger-Urkunde","Ehren-Urkunde"))</f>
        <v>Ehren-Urkunde</v>
      </c>
      <c r="Y5" s="54">
        <f>MAX(P5:Q5)</f>
        <v>170</v>
      </c>
      <c r="Z5" s="54"/>
      <c r="AA5" s="19" t="str">
        <f>IF(E5&lt;9.2,"1",IF(E5&lt;9.6,"2",IF(E5&lt;10.1,"3",IF(E5&lt;10.7,"4",IF(E5&lt;11.7,"5","6")))))</f>
        <v>1</v>
      </c>
      <c r="AB5" s="19" t="str">
        <f>IF(H5&gt;2.94,"1",IF(H5&gt;2.64,"2",IF(H5&gt;2.25,"3",IF(H5&gt;1.98,"4",IF(H5&gt;1.58,"5","6")))))</f>
        <v>4</v>
      </c>
      <c r="AC5" s="19" t="str">
        <f>IF(I5&gt;0.95,"1",IF(I5&gt;0.89,"2",IF(I5&gt;0.79,"3",IF(I5&gt;0.73,"4",IF(I5&gt;0.68,"5","6")))))</f>
        <v>1</v>
      </c>
      <c r="AD5" s="19" t="str">
        <f>IF(J5&gt;19.99,"1",IF(J5&gt;13.49,"2",IF(J5&gt;10.99,"3",IF(J5&gt;9.99,"4",IF(J5&gt;7.99,"5","6")))))</f>
        <v>2</v>
      </c>
      <c r="AE5" s="19" t="str">
        <f>IF(M5&lt;0.15,"1",IF(M5&lt;0.16042,"2",IF(M5&lt;0.18125,"3",IF(M5&lt;0.2125,"4",IF(M5&lt;0.25417,"5","6")))))</f>
        <v>5</v>
      </c>
    </row>
    <row r="6" spans="2:31" ht="15" customHeight="1">
      <c r="B6" s="32" t="s">
        <v>13</v>
      </c>
      <c r="C6" s="32"/>
      <c r="D6" s="33">
        <v>3</v>
      </c>
      <c r="E6" s="10">
        <v>8.2</v>
      </c>
      <c r="F6" s="2"/>
      <c r="G6" s="2"/>
      <c r="H6" s="3">
        <v>3.55</v>
      </c>
      <c r="I6" s="3">
        <v>1</v>
      </c>
      <c r="J6" s="4">
        <v>22.5</v>
      </c>
      <c r="K6" s="5"/>
      <c r="L6" s="5"/>
      <c r="M6" s="6">
        <v>0.17847222222222223</v>
      </c>
      <c r="N6" s="7"/>
      <c r="O6" s="8">
        <f>ROUNDDOWN(IF(G6="x",0,(50/(E6+0.24)-3.648)/0.0066),0)</f>
        <v>344</v>
      </c>
      <c r="P6" s="8">
        <f>ROUNDDOWN(IF(H6="x",0,(SQRT(H6)-1.0935)/0.00208),0)</f>
        <v>380</v>
      </c>
      <c r="Q6" s="8">
        <f>ROUNDDOWN(IF(I6="x",0,(SQRT(I6)-0.8807)/0.00068),0)</f>
        <v>175</v>
      </c>
      <c r="R6" s="8">
        <f t="shared" si="0"/>
        <v>311</v>
      </c>
      <c r="S6" s="8">
        <f aca="true" t="shared" si="1" ref="S6:S16">ROUNDDOWN(IF(N6="x",0,(800/(HOUR(M6)*60+MINUTE(M6))-2.0232)/0.00647),0)</f>
        <v>168</v>
      </c>
      <c r="T6" s="9">
        <f aca="true" t="shared" si="2" ref="T6:T16">SUM(O6,R6,S6,Y6,)</f>
        <v>1203</v>
      </c>
      <c r="U6" s="91">
        <f>SUM(O6,R6,S6,Y6)-MIN(O6,R6,S6,Y6)</f>
        <v>1035</v>
      </c>
      <c r="V6" s="70" t="str">
        <f>IF(U6&lt;550,"TN-Urkunde",IF(U6&lt;725,"Sieger-Urkunde","Ehren-Urkunde"))</f>
        <v>Ehren-Urkunde</v>
      </c>
      <c r="Y6" s="54">
        <f aca="true" t="shared" si="3" ref="Y6:Y16">MAX(P6:Q6)</f>
        <v>380</v>
      </c>
      <c r="AA6" s="19" t="str">
        <f>IF(E6&lt;9.2,"1",IF(E6&lt;9.6,"2",IF(E6&lt;10.1,"3",IF(E6&lt;10.7,"4",IF(E6&lt;11.7,"5","6")))))</f>
        <v>1</v>
      </c>
      <c r="AB6" s="19" t="str">
        <f>IF(H6&gt;2.94,"1",IF(H6&gt;2.64,"2",IF(H6&gt;2.25,"3",IF(H6&gt;1.98,"4",IF(H6&gt;1.58,"5","6")))))</f>
        <v>1</v>
      </c>
      <c r="AC6" s="19" t="str">
        <f>IF(I6&gt;0.95,"1",IF(I6&gt;0.89,"2",IF(I6&gt;0.79,"3",IF(I6&gt;0.73,"4",IF(I6&gt;0.68,"5","6")))))</f>
        <v>1</v>
      </c>
      <c r="AD6" s="19" t="str">
        <f>IF(J6&gt;19.99,"1",IF(J6&gt;13.49,"2",IF(J6&gt;10.99,"3",IF(J6&gt;9.99,"4",IF(J6&gt;7.99,"5","6")))))</f>
        <v>1</v>
      </c>
      <c r="AE6" s="19" t="str">
        <f>IF(M6&lt;0.15,"1",IF(M6&lt;0.16042,"2",IF(M6&lt;0.18125,"3",IF(M6&lt;0.2125,"4",IF(M6&lt;0.25417,"5","6")))))</f>
        <v>3</v>
      </c>
    </row>
    <row r="7" spans="2:31" ht="15" customHeight="1">
      <c r="B7" s="32" t="s">
        <v>14</v>
      </c>
      <c r="C7" s="32"/>
      <c r="D7" s="33">
        <v>4</v>
      </c>
      <c r="E7" s="10">
        <v>10.1</v>
      </c>
      <c r="F7" s="2"/>
      <c r="G7" s="2"/>
      <c r="H7" s="3">
        <v>3.68</v>
      </c>
      <c r="I7" s="3">
        <v>1.1</v>
      </c>
      <c r="J7" s="4">
        <v>29</v>
      </c>
      <c r="K7" s="5"/>
      <c r="L7" s="5"/>
      <c r="M7" s="6">
        <v>0.12847222222222224</v>
      </c>
      <c r="N7" s="7"/>
      <c r="O7" s="8">
        <f>ROUNDDOWN(IF(G7="x",0,(50/(E7+0.24)-3.648)/0.0066),0)</f>
        <v>179</v>
      </c>
      <c r="P7" s="8">
        <f aca="true" t="shared" si="4" ref="P7:P16">ROUNDDOWN(IF(H7="x",0,(SQRT(H7)-1.0935)/0.00208),0)</f>
        <v>396</v>
      </c>
      <c r="Q7" s="8">
        <f>ROUNDDOWN(IF(I7="x",0,(SQRT(I7)-0.8807)/0.00068),0)</f>
        <v>247</v>
      </c>
      <c r="R7" s="8">
        <f t="shared" si="0"/>
        <v>384</v>
      </c>
      <c r="S7" s="8">
        <f t="shared" si="1"/>
        <v>355</v>
      </c>
      <c r="T7" s="9">
        <f t="shared" si="2"/>
        <v>1314</v>
      </c>
      <c r="U7" s="91">
        <f>SUM(O7,R7,S7,Y7)-MIN(O7,R7,S7,Y7)</f>
        <v>1135</v>
      </c>
      <c r="V7" s="70" t="str">
        <f>IF(U7&lt;625,"TN-Urkunde",IF(U7&lt;825,"Sieger-Urkunde","Ehren-Urkunde"))</f>
        <v>Ehren-Urkunde</v>
      </c>
      <c r="Y7" s="54">
        <f t="shared" si="3"/>
        <v>396</v>
      </c>
      <c r="AA7" s="19" t="str">
        <f>IF(E7&lt;8.5,"1",IF(E7&lt;9.1,"2",IF(E7&lt;9.8,"3",IF(E7&lt;10.3,"4",IF(E7&lt;11.1,"5","6")))))</f>
        <v>4</v>
      </c>
      <c r="AB7" s="19" t="str">
        <f>IF(H7&gt;3.34,"1",IF(H7&gt;2.86,"2",IF(H7&gt;2.53,"3",IF(H7&gt;2.25,"4",IF(H7&gt;1.98,"5","6")))))</f>
        <v>1</v>
      </c>
      <c r="AC7" s="19" t="str">
        <f>IF(I7&gt;1.02,"1",IF(I7&gt;0.92,"2",IF(I7&gt;0.83,"3",IF(I7&gt;0.74,"4",IF(I7&gt;0.69,"5","6")))))</f>
        <v>1</v>
      </c>
      <c r="AD7" s="19" t="str">
        <f>IF(J7&gt;22.49,"1",IF(J7&gt;16.99,"2",IF(J7&gt;13.99,"3",IF(J7&gt;11.49,"4",IF(J7&gt;9.49,"5","6")))))</f>
        <v>1</v>
      </c>
      <c r="AE7" s="19" t="str">
        <f>IF(M7&lt;0.14653,"1",IF(M7&lt;0.15,"2",IF(M7&lt;0.17083,"3",IF(M7&lt;0.20208,"4",IF(M7&lt;0.23681,"5","6")))))</f>
        <v>1</v>
      </c>
    </row>
    <row r="8" spans="2:31" ht="15" customHeight="1">
      <c r="B8" s="32" t="s">
        <v>15</v>
      </c>
      <c r="C8" s="32"/>
      <c r="D8" s="33">
        <v>5</v>
      </c>
      <c r="E8" s="10">
        <v>10</v>
      </c>
      <c r="F8" s="2"/>
      <c r="G8" s="2"/>
      <c r="H8" s="3">
        <v>4.25</v>
      </c>
      <c r="I8" s="3">
        <v>1.15</v>
      </c>
      <c r="J8" s="4">
        <v>33</v>
      </c>
      <c r="K8" s="5"/>
      <c r="L8" s="5"/>
      <c r="M8" s="6">
        <v>0.12361111111111112</v>
      </c>
      <c r="N8" s="7"/>
      <c r="O8" s="8">
        <f>ROUNDDOWN(IF(G8="x",0,(50/(E8+0.24)-3.648)/0.0066),0)</f>
        <v>187</v>
      </c>
      <c r="P8" s="8">
        <f t="shared" si="4"/>
        <v>465</v>
      </c>
      <c r="Q8" s="8">
        <f>ROUNDDOWN(IF(I8="x",0,(SQRT(I8)-0.8807)/0.00068),0)</f>
        <v>281</v>
      </c>
      <c r="R8" s="8">
        <f t="shared" si="0"/>
        <v>425</v>
      </c>
      <c r="S8" s="8">
        <f t="shared" si="1"/>
        <v>381</v>
      </c>
      <c r="T8" s="9">
        <f t="shared" si="2"/>
        <v>1458</v>
      </c>
      <c r="U8" s="91">
        <f>SUM(O8,R8,S8,Y8)-MIN(O8,R8,S8,Y8)</f>
        <v>1271</v>
      </c>
      <c r="V8" s="70" t="str">
        <f>IF(U8&lt;700,"TN-Urkunde",IF(U8&lt;900,"Sieger-Urkunde","Ehren-Urkunde"))</f>
        <v>Ehren-Urkunde</v>
      </c>
      <c r="Y8" s="54">
        <f t="shared" si="3"/>
        <v>465</v>
      </c>
      <c r="AA8" s="19" t="str">
        <f>IF(E8&lt;8.4,"1",IF(E8&lt;9.1,"2",IF(E8&lt;9.6,"3",IF(E8&lt;10,"4",IF(E8&lt;10.8,"5","6")))))</f>
        <v>5</v>
      </c>
      <c r="AB8" s="19" t="str">
        <f>IF(H8&gt;3.37,"1",IF(H8&gt;2.89,"2",IF(H8&gt;2.62,"3",IF(H8&gt;2.39,"4",IF(H8&gt;2.09,"5","6")))))</f>
        <v>1</v>
      </c>
      <c r="AC8" s="19" t="str">
        <f>IF(I8&gt;1.06,"1",IF(I8&gt;0.99,"2",IF(I8&gt;0.89,"3",IF(I8&gt;0.79,"4",IF(I8&gt;0.69,"5","6")))))</f>
        <v>1</v>
      </c>
      <c r="AD8" s="19" t="str">
        <f>IF(J8&gt;24.99,"1",IF(J8&gt;20.49,"2",IF(J8&gt;15.49,"3",IF(J8&gt;12.49,"4",IF(J8&gt;9.49,"5","6")))))</f>
        <v>1</v>
      </c>
      <c r="AE8" s="19" t="str">
        <f>IF(M8&lt;0.13473,"1",IF(M8&lt;0.14932,"2",IF(M8&lt;0.1632,"3",IF(M8&lt;0.18057,"4",IF(M8&lt;0.2014,"5","6")))))</f>
        <v>1</v>
      </c>
    </row>
    <row r="9" spans="2:31" ht="15" customHeight="1">
      <c r="B9" s="32" t="s">
        <v>16</v>
      </c>
      <c r="C9" s="32"/>
      <c r="D9" s="33">
        <v>6</v>
      </c>
      <c r="E9" s="10">
        <v>7.5</v>
      </c>
      <c r="F9" s="2"/>
      <c r="G9" s="2"/>
      <c r="H9" s="3">
        <v>4.34</v>
      </c>
      <c r="I9" s="3">
        <v>1.16</v>
      </c>
      <c r="J9" s="4">
        <v>38</v>
      </c>
      <c r="K9" s="5"/>
      <c r="L9" s="5"/>
      <c r="M9" s="6">
        <v>0.1826388888888889</v>
      </c>
      <c r="N9" s="7"/>
      <c r="O9" s="8">
        <f>ROUNDDOWN(IF(G9="x",0,(50/(E9+0.24)-3.648)/0.0066),0)</f>
        <v>426</v>
      </c>
      <c r="P9" s="8">
        <f t="shared" si="4"/>
        <v>475</v>
      </c>
      <c r="Q9" s="8">
        <f>ROUNDDOWN(IF(I9="x",0,(SQRT(I9)-0.8807)/0.00068),0)</f>
        <v>288</v>
      </c>
      <c r="R9" s="8">
        <f t="shared" si="0"/>
        <v>473</v>
      </c>
      <c r="S9" s="8">
        <f t="shared" si="1"/>
        <v>157</v>
      </c>
      <c r="T9" s="9">
        <f t="shared" si="2"/>
        <v>1531</v>
      </c>
      <c r="U9" s="91">
        <f aca="true" t="shared" si="5" ref="U9:U16">SUM(O9,R9,S9,Y9)-MIN(O9,R9,S9,Y9)</f>
        <v>1374</v>
      </c>
      <c r="V9" s="70" t="str">
        <f>IF(U9&lt;775,"TN-Urkunde",IF(U9&lt;975,"Sieger-Urkunde","Ehren-Urkunde"))</f>
        <v>Ehren-Urkunde</v>
      </c>
      <c r="Y9" s="54">
        <f t="shared" si="3"/>
        <v>475</v>
      </c>
      <c r="AA9" s="19" t="str">
        <f>IF(E9&lt;8.3,"1",IF(E9&lt;8.8,"2",IF(E9&lt;9.4,"3",IF(E9&lt;9.9,"4",IF(E9&lt;10.5,"5","6")))))</f>
        <v>1</v>
      </c>
      <c r="AB9" s="19" t="str">
        <f>IF(H9&gt;3.48,"1",IF(H9&gt;3.09,"2",IF(H9&gt;3.74,"3",IF(H9&gt;2.57,"4",IF(H9&gt;2.2,"5","6")))))</f>
        <v>1</v>
      </c>
      <c r="AC9" s="19" t="str">
        <f>IF(I9&gt;1.09,"1",IF(I9&gt;1.01,"2",IF(I9&gt;0.89,"3",IF(I9&gt;0.83,"4",IF(I9&gt;0.72,"5","6")))))</f>
        <v>1</v>
      </c>
      <c r="AD9" s="19" t="str">
        <f>IF(J9&gt;27.49,"1",IF(J9&gt;22.49,"2",IF(J9&gt;17.49,"3",IF(J9&gt;14.49,"4",IF(J9&gt;10.99,"5","6")))))</f>
        <v>1</v>
      </c>
      <c r="AE9" s="19" t="str">
        <f>IF(M9&lt;0.12918,"1",IF(M9&lt;0.14307,"2",IF(M9&lt;0.15973,"3",IF(M9&lt;0.1757,"4",IF(M9&lt;0.19584,"5","6")))))</f>
        <v>5</v>
      </c>
    </row>
    <row r="10" spans="2:31" ht="15" customHeight="1">
      <c r="B10" s="32" t="s">
        <v>17</v>
      </c>
      <c r="C10" s="32"/>
      <c r="D10" s="33">
        <v>7</v>
      </c>
      <c r="E10" s="2"/>
      <c r="F10" s="10">
        <v>12</v>
      </c>
      <c r="G10" s="2"/>
      <c r="H10" s="3">
        <v>4.31</v>
      </c>
      <c r="I10" s="3">
        <v>1.22</v>
      </c>
      <c r="J10" s="4">
        <v>45</v>
      </c>
      <c r="K10" s="5"/>
      <c r="L10" s="5"/>
      <c r="M10" s="6">
        <v>0.15972222222222224</v>
      </c>
      <c r="N10" s="7"/>
      <c r="O10" s="8">
        <f>ROUNDDOWN(IF(K10="x",0,(75/(F10+0.24)-3.998)/0.0066),0)</f>
        <v>322</v>
      </c>
      <c r="P10" s="8">
        <f t="shared" si="4"/>
        <v>472</v>
      </c>
      <c r="Q10" s="8">
        <f aca="true" t="shared" si="6" ref="Q10:Q16">ROUNDDOWN(IF(I10="x",0,(SQRT(I10)-0.8807)/0.00068),0)</f>
        <v>329</v>
      </c>
      <c r="R10" s="8">
        <f t="shared" si="0"/>
        <v>536</v>
      </c>
      <c r="S10" s="8">
        <f t="shared" si="1"/>
        <v>224</v>
      </c>
      <c r="T10" s="9">
        <f t="shared" si="2"/>
        <v>1554</v>
      </c>
      <c r="U10" s="91">
        <f t="shared" si="5"/>
        <v>1330</v>
      </c>
      <c r="V10" s="70" t="str">
        <f>IF(U10&lt;825,"TN-Urkunde",IF(U10&lt;1025,"Sieger-Urkunde","Ehren-Urkunde"))</f>
        <v>Ehren-Urkunde</v>
      </c>
      <c r="Y10" s="54">
        <f t="shared" si="3"/>
        <v>472</v>
      </c>
      <c r="AA10" s="19" t="str">
        <f>IF(F10&lt;11.9,"1",IF(F10&lt;12.9,"2",IF(F10&lt;13.7,"3",IF(F10&lt;14.1,"4",IF(F10&lt;14.9,"5","6")))))</f>
        <v>2</v>
      </c>
      <c r="AB10" s="19" t="str">
        <f>IF(H10&gt;3.69,"1",IF(H10&gt;3.34,"2",IF(H10&gt;3.04,"3",IF(H10&gt;2.71,"4",IF(H10&gt;2.31,"5","6")))))</f>
        <v>1</v>
      </c>
      <c r="AC10" s="19" t="str">
        <f>IF(I10&gt;1.14,"1",IF(I10&gt;1.05,"2",IF(I10&gt;0.97,"3",IF(I10&gt;0.9,"4",IF(I10&gt;0.77,"5","6")))))</f>
        <v>1</v>
      </c>
      <c r="AD10" s="19" t="str">
        <f>IF(J10&gt;29.99,"1",IF(J10&gt;23.99,"2",IF(J10&gt;17.99,"3",IF(J10&gt;16.49,"4",IF(J10&gt;12.99,"5","6")))))</f>
        <v>1</v>
      </c>
      <c r="AE10" s="19" t="str">
        <f>IF(M10&lt;0.12709,"1",IF(M10&lt;0.14029,"2",IF(M10&lt;0.17084,"3",IF(M10&lt;0.15626,"4",IF(M10&lt;0.190282,"5","6")))))</f>
        <v>3</v>
      </c>
    </row>
    <row r="11" spans="2:31" ht="15" customHeight="1">
      <c r="B11" s="32" t="s">
        <v>18</v>
      </c>
      <c r="C11" s="32"/>
      <c r="D11" s="33">
        <v>8</v>
      </c>
      <c r="E11" s="2"/>
      <c r="F11" s="10">
        <v>10.5</v>
      </c>
      <c r="G11" s="2"/>
      <c r="H11" s="3">
        <v>3.78</v>
      </c>
      <c r="I11" s="3">
        <v>1.25</v>
      </c>
      <c r="J11" s="39"/>
      <c r="K11" s="5"/>
      <c r="L11" s="4">
        <v>6.9</v>
      </c>
      <c r="M11" s="6">
        <v>0.15972222222222224</v>
      </c>
      <c r="N11" s="7"/>
      <c r="O11" s="8">
        <f>ROUNDDOWN(IF(K11="x",0,(75/(F11+0.24)-3.998)/0.0066),0)</f>
        <v>452</v>
      </c>
      <c r="P11" s="8">
        <f t="shared" si="4"/>
        <v>409</v>
      </c>
      <c r="Q11" s="8">
        <f t="shared" si="6"/>
        <v>349</v>
      </c>
      <c r="R11" s="8">
        <f aca="true" t="shared" si="7" ref="R11:R16">ROUNDDOWN(IF(L11="x",L12,(SQRT(L11)-1.279)/0.00398),0)</f>
        <v>338</v>
      </c>
      <c r="S11" s="8">
        <f t="shared" si="1"/>
        <v>224</v>
      </c>
      <c r="T11" s="9">
        <f t="shared" si="2"/>
        <v>1423</v>
      </c>
      <c r="U11" s="91">
        <f t="shared" si="5"/>
        <v>1199</v>
      </c>
      <c r="V11" s="70" t="str">
        <f>IF(U11&lt;850,"TN-Urkunde",IF(U11&lt;1050,"Sieger-Urkunde","Ehren-Urkunde"))</f>
        <v>Ehren-Urkunde</v>
      </c>
      <c r="Y11" s="54">
        <f t="shared" si="3"/>
        <v>409</v>
      </c>
      <c r="AA11" s="19" t="str">
        <f>IF(F11&lt;11.8,"1",IF(F11&lt;12.8,"2",IF(F11&lt;13.4,"3",IF(F11&lt;13.9,"4",IF(F11&lt;14.6,"5","6")))))</f>
        <v>1</v>
      </c>
      <c r="AB11" s="19" t="str">
        <f>IF(H11&gt;3.72,"1",IF(H11&gt;3.41,"2",IF(H11&gt;3.09,"3",IF(H11&gt;2.74,"4",IF(H11&gt;2.36,"5","6")))))</f>
        <v>1</v>
      </c>
      <c r="AC11" s="19" t="str">
        <f>IF(I11&gt;1.17,"1",IF(I11&gt;1.08,"2",IF(I11&gt;1,"3",IF(I11&gt;0.93,"4",IF(I11&gt;0.82,"5","6")))))</f>
        <v>1</v>
      </c>
      <c r="AD11" s="19" t="str">
        <f>IF(L11&gt;7.29,"1",IF(L11&gt;6.39,"2",IF(L11&gt;5.59,"3",IF(L11&gt;4.99,"4",IF(L11&gt;4.29,"5","6")))))</f>
        <v>2</v>
      </c>
      <c r="AE11" s="19" t="str">
        <f>IF(M11&lt;0.126,"1",IF(M11&lt;0.1376,"2",IF(M11&lt;0.15279,"3",IF(M11&lt;0.17154,"4",IF(M11&lt;0.19029,"5","6")))))</f>
        <v>4</v>
      </c>
    </row>
    <row r="12" spans="2:31" ht="15" customHeight="1">
      <c r="B12" s="32" t="s">
        <v>19</v>
      </c>
      <c r="C12" s="32"/>
      <c r="D12" s="33">
        <v>9</v>
      </c>
      <c r="E12" s="2"/>
      <c r="F12" s="2"/>
      <c r="G12" s="10">
        <v>15.2</v>
      </c>
      <c r="H12" s="3">
        <v>3.99</v>
      </c>
      <c r="I12" s="3">
        <v>1.3</v>
      </c>
      <c r="J12" s="5"/>
      <c r="K12" s="5"/>
      <c r="L12" s="4">
        <v>7.33</v>
      </c>
      <c r="M12" s="6">
        <v>0.1111111111111111</v>
      </c>
      <c r="N12" s="7"/>
      <c r="O12" s="8">
        <f>ROUNDDOWN(IF(G12="x",0,(100/(G12+0.24)-4.0062)/0.00656),0)</f>
        <v>376</v>
      </c>
      <c r="P12" s="8">
        <f t="shared" si="4"/>
        <v>434</v>
      </c>
      <c r="Q12" s="8">
        <f t="shared" si="6"/>
        <v>381</v>
      </c>
      <c r="R12" s="8">
        <f t="shared" si="7"/>
        <v>358</v>
      </c>
      <c r="S12" s="8">
        <f t="shared" si="1"/>
        <v>460</v>
      </c>
      <c r="T12" s="9">
        <f t="shared" si="2"/>
        <v>1628</v>
      </c>
      <c r="U12" s="91">
        <f t="shared" si="5"/>
        <v>1270</v>
      </c>
      <c r="V12" s="70" t="str">
        <f>IF(U12&lt;875,"TN-Urkunde",IF(U12&lt;1075,"Sieger-Urkunde","Ehren-Urkunde"))</f>
        <v>Ehren-Urkunde</v>
      </c>
      <c r="Y12" s="54">
        <f t="shared" si="3"/>
        <v>434</v>
      </c>
      <c r="AA12" s="19" t="str">
        <f>IF(G12&lt;15.1,"1",IF(G12&lt;16.2,"2",IF(G12&lt;17.3,"3",IF(G12&lt;18.4,"4",IF(G12&lt;19.8,"5","6")))))</f>
        <v>2</v>
      </c>
      <c r="AB12" s="19" t="str">
        <f>IF(H12&gt;3.74,"1",IF(H12&gt;3.51,"2",IF(H12&gt;3.11,"3",IF(H12&gt;2.83,"4",IF(H12&gt;2.39,"5","6")))))</f>
        <v>1</v>
      </c>
      <c r="AC12" s="19" t="str">
        <f>IF(I12&gt;1.19,"1",IF(I12&gt;1.11,"2",IF(I12&gt;1.03,"3",IF(I12&gt;0.95,"4",IF(I12&gt;0.85,"5","6")))))</f>
        <v>1</v>
      </c>
      <c r="AD12" s="19" t="str">
        <f>IF(L12&gt;7.49,"1",IF(L12&gt;6.59,"2",IF(L12&gt;5.79,"3",IF(L12&gt;5.29,"4",IF(L12&gt;4.79,"5","6")))))</f>
        <v>2</v>
      </c>
      <c r="AE12" s="19" t="str">
        <f>IF(M12&lt;0.12293,"1",IF(M12&lt;0.13473,"2",IF(M12&lt;0.14932,"3",IF(M12&lt;0.16737,"4",IF(M12&lt;0.18543,"5","6")))))</f>
        <v>1</v>
      </c>
    </row>
    <row r="13" spans="2:31" ht="15" customHeight="1">
      <c r="B13" s="32" t="s">
        <v>20</v>
      </c>
      <c r="C13" s="32"/>
      <c r="D13" s="33">
        <v>10</v>
      </c>
      <c r="E13" s="2"/>
      <c r="F13" s="2"/>
      <c r="G13" s="10">
        <v>14.6</v>
      </c>
      <c r="H13" s="3">
        <v>4.03</v>
      </c>
      <c r="I13" s="3">
        <v>1.35</v>
      </c>
      <c r="J13" s="5"/>
      <c r="K13" s="5"/>
      <c r="L13" s="4">
        <v>6.85</v>
      </c>
      <c r="M13" s="6">
        <v>0.1076388888888889</v>
      </c>
      <c r="N13" s="7"/>
      <c r="O13" s="8">
        <f>ROUNDDOWN(IF(G13="x",0,(100/(G13+0.24)-4.0062)/0.00656),0)</f>
        <v>416</v>
      </c>
      <c r="P13" s="8">
        <f t="shared" si="4"/>
        <v>439</v>
      </c>
      <c r="Q13" s="8">
        <f t="shared" si="6"/>
        <v>413</v>
      </c>
      <c r="R13" s="8">
        <f t="shared" si="7"/>
        <v>336</v>
      </c>
      <c r="S13" s="8">
        <f t="shared" si="1"/>
        <v>485</v>
      </c>
      <c r="T13" s="9">
        <f t="shared" si="2"/>
        <v>1676</v>
      </c>
      <c r="U13" s="91">
        <f t="shared" si="5"/>
        <v>1340</v>
      </c>
      <c r="V13" s="70" t="str">
        <f>IF(U13&lt;900,"TN-Urkunde",IF(U13&lt;1100,"Sieger-Urkunde","Ehren-Urkunde"))</f>
        <v>Ehren-Urkunde</v>
      </c>
      <c r="Y13" s="54">
        <f t="shared" si="3"/>
        <v>439</v>
      </c>
      <c r="AA13" s="19" t="str">
        <f>IF(G13&lt;15,"1",IF(G13&lt;16.1,"2",IF(G13&lt;17.1,"3",IF(G13&lt;18.2,"4",IF(G13&lt;19.5,"5","6")))))</f>
        <v>1</v>
      </c>
      <c r="AB13" s="19" t="str">
        <f>IF(H13&gt;3.91,"1",IF(H13&gt;3.59,"2",IF(H13&gt;3.14,"3",IF(H13&gt;2.85,"4",IF(H13&gt;2.48,"5","6")))))</f>
        <v>1</v>
      </c>
      <c r="AC13" s="19" t="str">
        <f>IF(I13&gt;1.19,"1",IF(I13&gt;1.11,"2",IF(I13&gt;1.05,"3",IF(I13&gt;0.97,"4",IF(I13&gt;0.87,"5","6")))))</f>
        <v>1</v>
      </c>
      <c r="AD13" s="19" t="str">
        <f>IF(L13&gt;7.59,"1",IF(L13&gt;6.69,"2",IF(L13&gt;5.99,"3",IF(L13&gt;5.59,"4",IF(L13&gt;4.99,"5","6")))))</f>
        <v>2</v>
      </c>
      <c r="AE13" s="19" t="str">
        <f>IF(M13&lt;0.12084,"1",IF(M13&lt;0.13195,"2",IF(M13&lt;0.14584,"3",IF(M13&lt;0.1632,"4",IF(M13&lt;0.18057,"5","6")))))</f>
        <v>1</v>
      </c>
    </row>
    <row r="14" spans="2:31" ht="15" customHeight="1">
      <c r="B14" s="32" t="s">
        <v>21</v>
      </c>
      <c r="C14" s="32"/>
      <c r="D14" s="33">
        <v>11</v>
      </c>
      <c r="E14" s="2"/>
      <c r="F14" s="2"/>
      <c r="G14" s="10">
        <v>14.4</v>
      </c>
      <c r="H14" s="3">
        <v>3.89</v>
      </c>
      <c r="I14" s="3">
        <v>1.42</v>
      </c>
      <c r="J14" s="5"/>
      <c r="K14" s="5"/>
      <c r="L14" s="4">
        <v>8.97</v>
      </c>
      <c r="M14" s="6">
        <v>0.12916666666666668</v>
      </c>
      <c r="N14" s="7"/>
      <c r="O14" s="8">
        <f>ROUNDDOWN(IF(G14="x",0,(100/(G14+0.24)-4.0062)/0.00656),0)</f>
        <v>430</v>
      </c>
      <c r="P14" s="8">
        <f t="shared" si="4"/>
        <v>422</v>
      </c>
      <c r="Q14" s="8">
        <f t="shared" si="6"/>
        <v>457</v>
      </c>
      <c r="R14" s="8">
        <f t="shared" si="7"/>
        <v>431</v>
      </c>
      <c r="S14" s="8">
        <f t="shared" si="1"/>
        <v>352</v>
      </c>
      <c r="T14" s="9">
        <f t="shared" si="2"/>
        <v>1670</v>
      </c>
      <c r="U14" s="91">
        <f t="shared" si="5"/>
        <v>1318</v>
      </c>
      <c r="V14" s="70" t="str">
        <f>IF(U14&lt;925,"TN-Urkunde",IF(U14&lt;1125,"Sieger-Urkunde","Ehren-Urkunde"))</f>
        <v>Ehren-Urkunde</v>
      </c>
      <c r="Y14" s="54">
        <f t="shared" si="3"/>
        <v>457</v>
      </c>
      <c r="AA14" s="19" t="str">
        <f>IF(G14&lt;14.7,"14",IF(G14&lt;15.8,"11",IF(G14&lt;16.7,"8",IF(G14&lt;17.8,"5",IF(G14&lt;19,"2","0")))))</f>
        <v>14</v>
      </c>
      <c r="AB14" s="19" t="str">
        <f>IF(H14&gt;4.24,"14",IF(H14&gt;3.74,"11",IF(H14&gt;3.32,"8",IF(H14&gt;3,"5",IF(H14&gt;2.57,"2","0")))))</f>
        <v>11</v>
      </c>
      <c r="AC14" s="19" t="str">
        <f>IF(I14&gt;1.23,"14",IF(I14&gt;1.15,"11",IF(I14&gt;1.08,"8",IF(I14&gt;1,"5",IF(I14&gt;0.91,"2","0")))))</f>
        <v>14</v>
      </c>
      <c r="AD14" s="19" t="str">
        <f>IF(L14&gt;7.69,"14",IF(L14&gt;6.99,"11",IF(L14&gt;6.09,"8",IF(L14&gt;5.39,"5",IF(L14&gt;4.69,"2","0")))))</f>
        <v>14</v>
      </c>
      <c r="AE14" s="19" t="str">
        <f>IF(M14&lt;0.11944,"14",IF(M14&lt;0.12986,"11",IF(M14&lt;0.14375,"8",IF(M14&lt;0.16042,"5",IF(M14&lt;0.17778,"2","0")))))</f>
        <v>11</v>
      </c>
    </row>
    <row r="15" spans="2:31" ht="15" customHeight="1">
      <c r="B15" s="32" t="s">
        <v>22</v>
      </c>
      <c r="C15" s="32"/>
      <c r="D15" s="33">
        <v>12</v>
      </c>
      <c r="E15" s="2"/>
      <c r="F15" s="2"/>
      <c r="G15" s="10">
        <v>14.2</v>
      </c>
      <c r="H15" s="3">
        <v>3.95</v>
      </c>
      <c r="I15" s="3">
        <v>1.48</v>
      </c>
      <c r="J15" s="5"/>
      <c r="K15" s="5"/>
      <c r="L15" s="4">
        <v>8.99</v>
      </c>
      <c r="M15" s="6">
        <v>0.10625</v>
      </c>
      <c r="N15" s="7"/>
      <c r="O15" s="8">
        <f>ROUNDDOWN(IF(G15="x",0,(100/(G15+0.24)-4.0062)/0.00656),0)</f>
        <v>444</v>
      </c>
      <c r="P15" s="8">
        <f t="shared" si="4"/>
        <v>429</v>
      </c>
      <c r="Q15" s="8">
        <f t="shared" si="6"/>
        <v>493</v>
      </c>
      <c r="R15" s="8">
        <f t="shared" si="7"/>
        <v>431</v>
      </c>
      <c r="S15" s="8">
        <f t="shared" si="1"/>
        <v>495</v>
      </c>
      <c r="T15" s="9">
        <f t="shared" si="2"/>
        <v>1863</v>
      </c>
      <c r="U15" s="91">
        <f t="shared" si="5"/>
        <v>1432</v>
      </c>
      <c r="V15" s="70" t="str">
        <f>IF(U15&lt;950,"TN-Urkunde",IF(U15&lt;1150,"Sieger-Urkunde","Ehren-Urkunde"))</f>
        <v>Ehren-Urkunde</v>
      </c>
      <c r="Y15" s="54">
        <f t="shared" si="3"/>
        <v>493</v>
      </c>
      <c r="AA15" s="19" t="str">
        <f>IF(G15&lt;14.7,"14",IF(G15&lt;15.8,"11",IF(G15&lt;16.7,"8",IF(G15&lt;17.8,"5",IF(G15&lt;19,"2","0")))))</f>
        <v>14</v>
      </c>
      <c r="AB15" s="19" t="str">
        <f>IF(H15&gt;4.24,"14",IF(H15&gt;3.74,"11",IF(H15&gt;3.32,"8",IF(H15&gt;3,"5",IF(H15&gt;2.57,"2","0")))))</f>
        <v>11</v>
      </c>
      <c r="AC15" s="19" t="str">
        <f>IF(I15&gt;1.23,"14",IF(I15&gt;1.15,"11",IF(I15&gt;1.08,"8",IF(I15&gt;1,"5",IF(I15&gt;0.91,"2","0")))))</f>
        <v>14</v>
      </c>
      <c r="AD15" s="19" t="str">
        <f>IF(L15&gt;7.69,"14",IF(L15&gt;6.99,"11",IF(L15&gt;6.09,"8",IF(L15&gt;5.39,"5",IF(L15&gt;4.69,"2","0")))))</f>
        <v>14</v>
      </c>
      <c r="AE15" s="19" t="str">
        <f>IF(M15&lt;0.11944,"14",IF(M15&lt;0.12986,"11",IF(M15&lt;0.14375,"8",IF(M15&lt;0.16042,"5",IF(M15&lt;0.17778,"2","0")))))</f>
        <v>14</v>
      </c>
    </row>
    <row r="16" spans="2:31" ht="15" customHeight="1">
      <c r="B16" s="32" t="s">
        <v>23</v>
      </c>
      <c r="C16" s="32"/>
      <c r="D16" s="33">
        <v>13</v>
      </c>
      <c r="E16" s="2"/>
      <c r="F16" s="2"/>
      <c r="G16" s="10">
        <v>14.1</v>
      </c>
      <c r="H16" s="3">
        <v>3.63</v>
      </c>
      <c r="I16" s="3">
        <v>1.5</v>
      </c>
      <c r="J16" s="5"/>
      <c r="K16" s="5"/>
      <c r="L16" s="4">
        <v>6</v>
      </c>
      <c r="M16" s="6">
        <v>0.10555555555555556</v>
      </c>
      <c r="N16" s="7"/>
      <c r="O16" s="8">
        <f>ROUNDDOWN(IF(G16="x",0,(100/(G16+0.24)-4.0062)/0.00656),0)</f>
        <v>452</v>
      </c>
      <c r="P16" s="8">
        <f t="shared" si="4"/>
        <v>390</v>
      </c>
      <c r="Q16" s="8">
        <f t="shared" si="6"/>
        <v>505</v>
      </c>
      <c r="R16" s="8">
        <f t="shared" si="7"/>
        <v>294</v>
      </c>
      <c r="S16" s="8">
        <f t="shared" si="1"/>
        <v>500</v>
      </c>
      <c r="T16" s="9">
        <f t="shared" si="2"/>
        <v>1751</v>
      </c>
      <c r="U16" s="91">
        <f t="shared" si="5"/>
        <v>1457</v>
      </c>
      <c r="V16" s="70" t="str">
        <f>IF(U16&lt;950,"TN-Urkunde",IF(U16&lt;1150,"Sieger-Urkunde","Ehren-Urkunde"))</f>
        <v>Ehren-Urkunde</v>
      </c>
      <c r="Y16" s="54">
        <f t="shared" si="3"/>
        <v>505</v>
      </c>
      <c r="AA16" s="19" t="str">
        <f>IF(G16&lt;14.7,"14",IF(G16&lt;15.8,"11",IF(G16&lt;16.7,"8",IF(G16&lt;17.8,"5",IF(G16&lt;19,"2","0")))))</f>
        <v>14</v>
      </c>
      <c r="AB16" s="19" t="str">
        <f>IF(H16&gt;4.24,"14",IF(H16&gt;3.74,"11",IF(H16&gt;3.32,"8",IF(H16&gt;3,"5",IF(H16&gt;2.57,"2","0")))))</f>
        <v>8</v>
      </c>
      <c r="AC16" s="19" t="str">
        <f>IF(I16&gt;1.23,"14",IF(I16&gt;1.15,"11",IF(I16&gt;1.08,"8",IF(I16&gt;1,"5",IF(I16&gt;0.91,"2","0")))))</f>
        <v>14</v>
      </c>
      <c r="AD16" s="19" t="str">
        <f>IF(L16&gt;7.69,"14",IF(L16&gt;6.99,"11",IF(L16&gt;6.09,"8",IF(L16&gt;5.39,"5",IF(L16&gt;4.69,"2","0")))))</f>
        <v>5</v>
      </c>
      <c r="AE16" s="19" t="str">
        <f>IF(M16&lt;0.11944,"14",IF(M16&lt;0.12986,"11",IF(M16&lt;0.14375,"8",IF(M16&lt;0.16042,"5",IF(M16&lt;0.17778,"2","0")))))</f>
        <v>14</v>
      </c>
    </row>
    <row r="17" spans="2:22" ht="15" customHeight="1">
      <c r="B17" s="35"/>
      <c r="C17" s="35"/>
      <c r="D17" s="40"/>
      <c r="E17" s="41"/>
      <c r="F17" s="36"/>
      <c r="G17" s="11"/>
      <c r="H17" s="12"/>
      <c r="I17" s="12"/>
      <c r="J17" s="13"/>
      <c r="K17" s="13"/>
      <c r="L17" s="14"/>
      <c r="M17" s="15"/>
      <c r="N17" s="16"/>
      <c r="O17" s="17"/>
      <c r="P17" s="17"/>
      <c r="Q17" s="17"/>
      <c r="R17" s="17"/>
      <c r="S17" s="17"/>
      <c r="T17" s="18"/>
      <c r="U17" s="8"/>
      <c r="V17" s="71"/>
    </row>
    <row r="18" spans="2:22" ht="15" customHeight="1">
      <c r="B18" s="35"/>
      <c r="C18" s="35"/>
      <c r="D18" s="40"/>
      <c r="E18" s="41"/>
      <c r="F18" s="36"/>
      <c r="G18" s="11"/>
      <c r="H18" s="12"/>
      <c r="I18" s="12"/>
      <c r="J18" s="13"/>
      <c r="K18" s="13"/>
      <c r="L18" s="14"/>
      <c r="M18" s="94"/>
      <c r="N18" s="16"/>
      <c r="O18" s="17"/>
      <c r="P18" s="17"/>
      <c r="Q18" s="17"/>
      <c r="R18" s="17"/>
      <c r="S18" s="17"/>
      <c r="T18" s="18"/>
      <c r="U18" s="8"/>
      <c r="V18" s="71"/>
    </row>
    <row r="19" spans="2:31" ht="15" customHeight="1">
      <c r="B19" s="37" t="s">
        <v>24</v>
      </c>
      <c r="C19" s="32"/>
      <c r="D19" s="33">
        <v>2</v>
      </c>
      <c r="E19" s="10">
        <v>9</v>
      </c>
      <c r="F19" s="34"/>
      <c r="G19" s="2"/>
      <c r="H19" s="3">
        <v>2.98</v>
      </c>
      <c r="I19" s="3">
        <v>1.08</v>
      </c>
      <c r="J19" s="4">
        <v>18</v>
      </c>
      <c r="K19" s="5"/>
      <c r="L19" s="5"/>
      <c r="M19" s="7"/>
      <c r="N19" s="6">
        <v>0.22916666666666666</v>
      </c>
      <c r="O19" s="8">
        <f>ROUNDDOWN(IF(K19="x",0,(50/(E19+0.24)-3.79)/0.0069),0)</f>
        <v>234</v>
      </c>
      <c r="P19" s="8">
        <f aca="true" t="shared" si="8" ref="P19:P30">ROUNDDOWN(IF(L19="x",0,(SQRT(H19)-1.15028)/0.00219),0)</f>
        <v>263</v>
      </c>
      <c r="Q19" s="8">
        <f>ROUNDDOWN(IF(I19="x",0,(SQRT(I19)-0.841)/0.0008),0)</f>
        <v>247</v>
      </c>
      <c r="R19" s="8">
        <f aca="true" t="shared" si="9" ref="R19:R24">ROUNDDOWN(IF(M19="x",0,(SQRT(J19)-2.8)/0.011),0)</f>
        <v>131</v>
      </c>
      <c r="S19" s="8">
        <f>ROUNDDOWN(IF(N19="x",0,(1000/(HOUR(N19)*60+MINUTE(N19))-2.158)/0.006),0)</f>
        <v>145</v>
      </c>
      <c r="T19" s="9">
        <f aca="true" t="shared" si="10" ref="T19:T30">SUM(O19,R19,S19,Y19,)</f>
        <v>773</v>
      </c>
      <c r="U19" s="91">
        <f aca="true" t="shared" si="11" ref="U19:U30">SUM(O19,R19,S19,Y19)-MIN(O19,R19,S19,Y19)</f>
        <v>642</v>
      </c>
      <c r="V19" s="70" t="str">
        <f>IF(U19&lt;450,"TN-Urkunde",IF(U19&lt;575,"Sieger-Urkunde","Ehren-Urkunde"))</f>
        <v>Ehren-Urkunde</v>
      </c>
      <c r="Y19" s="54">
        <f aca="true" t="shared" si="12" ref="Y19:Y30">MAX(P19:Q19)</f>
        <v>263</v>
      </c>
      <c r="AA19" s="19" t="str">
        <f>IF(E19&lt;8.6,"1",IF(E19&lt;9.5,"2",IF(E19&lt;10.1,"3",IF(E19&lt;10.7,"4",IF(E19&lt;11.4,"5","6")))))</f>
        <v>2</v>
      </c>
      <c r="AB19" s="19" t="str">
        <f>IF(H19&gt;3.39,"1",IF(H19&gt;2.82,"2",IF(H19&gt;2.5,"3",IF(H19&gt;2.26,"4",IF(H19&gt;1.93,"5","6")))))</f>
        <v>2</v>
      </c>
      <c r="AC19" s="19" t="str">
        <f>IF(I19&gt;0.97,"1",IF(I19&gt;0.91,"2",IF(I19&gt;0.8,"3",IF(I19&gt;0.74,"4",IF(I19&gt;0.7,"5","6")))))</f>
        <v>1</v>
      </c>
      <c r="AD19" s="19" t="str">
        <f>IF(J19&gt;27.49,"1",IF(J19&gt;20.49,"2",IF(J19&gt;15.99,"3",IF(J19&gt;13.99,"4",IF(J19&gt;10.99,"5","6")))))</f>
        <v>3</v>
      </c>
      <c r="AE19" s="19" t="str">
        <f>IF(N19&lt;0.20486,"1",IF(N19&lt;0.21597,"2",IF(N19&lt;0.25903,"3",IF(N19&lt;0.29931,"4",IF(N19&lt;0.34444,"5","6")))))</f>
        <v>3</v>
      </c>
    </row>
    <row r="20" spans="2:31" ht="15" customHeight="1">
      <c r="B20" s="43" t="s">
        <v>25</v>
      </c>
      <c r="C20" s="44"/>
      <c r="D20" s="68">
        <v>3</v>
      </c>
      <c r="E20" s="73">
        <v>8.2</v>
      </c>
      <c r="F20" s="45"/>
      <c r="G20" s="46"/>
      <c r="H20" s="47">
        <v>3.55</v>
      </c>
      <c r="I20" s="47">
        <v>1.12</v>
      </c>
      <c r="J20" s="48">
        <v>22.5</v>
      </c>
      <c r="K20" s="49"/>
      <c r="L20" s="49"/>
      <c r="M20" s="95"/>
      <c r="N20" s="50">
        <v>0.19305555555555554</v>
      </c>
      <c r="O20" s="51">
        <f>ROUNDDOWN(IF(K20="x",0,(50/(E20+0.24)-3.79)/0.0069),0)</f>
        <v>309</v>
      </c>
      <c r="P20" s="51">
        <f t="shared" si="8"/>
        <v>335</v>
      </c>
      <c r="Q20" s="8">
        <f aca="true" t="shared" si="13" ref="Q20:Q30">ROUNDDOWN(IF(I20="x",0,(SQRT(I20)-0.841)/0.0008),0)</f>
        <v>271</v>
      </c>
      <c r="R20" s="8">
        <f t="shared" si="9"/>
        <v>176</v>
      </c>
      <c r="S20" s="8">
        <f aca="true" t="shared" si="14" ref="S20:S30">ROUNDDOWN(IF(N20="x",0,(1000/(HOUR(N20)*60+MINUTE(N20))-2.158)/0.006),0)</f>
        <v>239</v>
      </c>
      <c r="T20" s="9">
        <f t="shared" si="10"/>
        <v>1059</v>
      </c>
      <c r="U20" s="91">
        <f t="shared" si="11"/>
        <v>883</v>
      </c>
      <c r="V20" s="70" t="str">
        <f>IF(U20&lt;525,"TN-Urkunde",IF(U20&lt;675,"Sieger-Urkunde","Ehren-Urkunde"))</f>
        <v>Ehren-Urkunde</v>
      </c>
      <c r="Y20" s="54">
        <f t="shared" si="12"/>
        <v>335</v>
      </c>
      <c r="AA20" s="19" t="str">
        <f>IF(E20&lt;8.6,"1",IF(E20&lt;9.5,"2",IF(E20&lt;10.1,"3",IF(E20&lt;10.7,"4",IF(E20&lt;11.4,"5","6")))))</f>
        <v>1</v>
      </c>
      <c r="AB20" s="19" t="str">
        <f>IF(H20&gt;3.39,"1",IF(H20&gt;2.82,"2",IF(H20&gt;2.5,"3",IF(H20&gt;2.26,"4",IF(H20&gt;1.93,"5","6")))))</f>
        <v>1</v>
      </c>
      <c r="AC20" s="19" t="str">
        <f>IF(I20&gt;0.97,"1",IF(I20&gt;0.91,"2",IF(I20&gt;0.8,"3",IF(I20&gt;0.74,"4",IF(I20&gt;0.7,"5","6")))))</f>
        <v>1</v>
      </c>
      <c r="AD20" s="19" t="str">
        <f>IF(J20&gt;27.49,"1",IF(J20&gt;20.49,"2",IF(J20&gt;15.99,"3",IF(J20&gt;13.99,"4",IF(J20&gt;10.99,"5","6")))))</f>
        <v>2</v>
      </c>
      <c r="AE20" s="19" t="str">
        <f>IF(N20&lt;0.20486,"1",IF(N20&lt;0.21597,"2",IF(N20&lt;0.25903,"3",IF(N20&lt;0.29931,"4",IF(N20&lt;0.34444,"5","6")))))</f>
        <v>1</v>
      </c>
    </row>
    <row r="21" spans="2:31" ht="15" customHeight="1">
      <c r="B21" s="37" t="s">
        <v>26</v>
      </c>
      <c r="C21" s="32"/>
      <c r="D21" s="33">
        <v>4</v>
      </c>
      <c r="E21" s="10">
        <v>7.9</v>
      </c>
      <c r="F21" s="34"/>
      <c r="G21" s="2"/>
      <c r="H21" s="3">
        <v>3.68</v>
      </c>
      <c r="I21" s="3">
        <v>1.16</v>
      </c>
      <c r="J21" s="4">
        <v>29.5</v>
      </c>
      <c r="K21" s="5"/>
      <c r="L21" s="5"/>
      <c r="M21" s="7"/>
      <c r="N21" s="6">
        <v>0.16875</v>
      </c>
      <c r="O21" s="8">
        <f>ROUNDDOWN(IF(K21="x",0,(50/(E21+0.24)-3.79)/0.0069),0)</f>
        <v>340</v>
      </c>
      <c r="P21" s="8">
        <f t="shared" si="8"/>
        <v>350</v>
      </c>
      <c r="Q21" s="8">
        <f t="shared" si="13"/>
        <v>295</v>
      </c>
      <c r="R21" s="8">
        <f t="shared" si="9"/>
        <v>239</v>
      </c>
      <c r="S21" s="8">
        <f t="shared" si="14"/>
        <v>326</v>
      </c>
      <c r="T21" s="9">
        <f t="shared" si="10"/>
        <v>1255</v>
      </c>
      <c r="U21" s="91">
        <f t="shared" si="11"/>
        <v>1016</v>
      </c>
      <c r="V21" s="70" t="str">
        <f>IF(U21&lt;600,"TN-Urkunde",IF(U21&lt;775,"Sieger-Urkunde","Ehren-Urkunde"))</f>
        <v>Ehren-Urkunde</v>
      </c>
      <c r="Y21" s="54">
        <f t="shared" si="12"/>
        <v>350</v>
      </c>
      <c r="AA21" s="19" t="str">
        <f>IF(E21&lt;8.4,"1",IF(E21&lt;9,"2",IF(E21&lt;9.5,"3",IF(E21&lt;10.2,"4",IF(E21&lt;11,"5","6")))))</f>
        <v>1</v>
      </c>
      <c r="AB21" s="19" t="str">
        <f>IF(H21&gt;3.58,"1",IF(H21&gt;3.11,"2",IF(H21&gt;2.73,"3",IF(H21&gt;2.48,"4",IF(H21&gt;2.03,"5","6")))))</f>
        <v>1</v>
      </c>
      <c r="AC21" s="19" t="str">
        <f>IF(I21&gt;1.05,"1",IF(I21&gt;0.95,"2",IF(I21&gt;0.87,"3",IF(I21&gt;0.79,"4",IF(I21&gt;0.74,"5","6")))))</f>
        <v>1</v>
      </c>
      <c r="AD21" s="19" t="str">
        <f>IF(J21&gt;32.99,"1",IF(J21&gt;26.99,"2",IF(J21&gt;20.49,"3",IF(J21&gt;17.99,"4",IF(J21&gt;13.99,"5","6")))))</f>
        <v>2</v>
      </c>
      <c r="AE21" s="19" t="str">
        <f>IF(N21&lt;0.19167,"1",IF(N21&lt;0.21042,"2",IF(N21&lt;0.24236,"3",IF(N21&lt;0.26736,"4",IF(N21&lt;0.32014,"5","6")))))</f>
        <v>1</v>
      </c>
    </row>
    <row r="22" spans="2:31" ht="15" customHeight="1">
      <c r="B22" s="37" t="s">
        <v>27</v>
      </c>
      <c r="C22" s="32"/>
      <c r="D22" s="33">
        <v>5</v>
      </c>
      <c r="E22" s="10">
        <v>9.3</v>
      </c>
      <c r="F22" s="34"/>
      <c r="G22" s="2"/>
      <c r="H22" s="3">
        <v>2.7</v>
      </c>
      <c r="I22" s="3">
        <v>1.23</v>
      </c>
      <c r="J22" s="4">
        <v>33.5</v>
      </c>
      <c r="K22" s="5"/>
      <c r="L22" s="5"/>
      <c r="M22" s="7"/>
      <c r="N22" s="6">
        <v>0.15</v>
      </c>
      <c r="O22" s="8">
        <f>ROUNDDOWN(IF(K22="x",0,(50/(E22+0.24)-3.79)/0.0069),0)</f>
        <v>210</v>
      </c>
      <c r="P22" s="8">
        <f t="shared" si="8"/>
        <v>225</v>
      </c>
      <c r="Q22" s="8">
        <f t="shared" si="13"/>
        <v>335</v>
      </c>
      <c r="R22" s="8">
        <f t="shared" si="9"/>
        <v>271</v>
      </c>
      <c r="S22" s="8">
        <f t="shared" si="14"/>
        <v>411</v>
      </c>
      <c r="T22" s="9">
        <f t="shared" si="10"/>
        <v>1227</v>
      </c>
      <c r="U22" s="91">
        <f t="shared" si="11"/>
        <v>1017</v>
      </c>
      <c r="V22" s="70" t="str">
        <f>IF(U22&lt;675,"TN-Urkunde",IF(U22&lt;875,"Sieger-Urkunde","Ehren-Urkunde"))</f>
        <v>Ehren-Urkunde</v>
      </c>
      <c r="Y22" s="54">
        <f t="shared" si="12"/>
        <v>335</v>
      </c>
      <c r="AA22" s="19" t="str">
        <f>IF(E22&lt;8.2,"1",IF(E22&lt;8.8,"2",IF(E22&lt;9.4,"3",IF(E22&lt;9.9,"4",IF(E22&lt;10.7,"5","6")))))</f>
        <v>3</v>
      </c>
      <c r="AB22" s="19" t="str">
        <f>IF(H22&gt;3.69,"1",IF(H22&gt;3.25,"2",IF(H22&gt;2.89,"3",IF(H22&gt;2.66,"4",IF(H22&gt;2.24,"5","6")))))</f>
        <v>4</v>
      </c>
      <c r="AC22" s="19" t="str">
        <f>IF(I22&gt;1.11,"1",IF(I22&gt;1.04,"2",IF(I22&gt;0.93,"3",IF(I22&gt;0.85,"4",IF(I22&gt;0.78,"5","6")))))</f>
        <v>1</v>
      </c>
      <c r="AD22" s="19" t="str">
        <f>IF(J22&gt;36.99,"1",IF(J22&gt;30.99,"2",IF(J22&gt;24.49,"3",IF(J22&gt;21.49,"4",IF(J22&gt;16.99,"5","6")))))</f>
        <v>2</v>
      </c>
      <c r="AE22" s="19" t="str">
        <f>IF(N22&lt;0.17014,"1",IF(N22&lt;0.18403,"2",IF(N22&lt;0.21389,"3",IF(N22&lt;0.24861,"4",IF(N22&lt;0.28403,"5","6")))))</f>
        <v>1</v>
      </c>
    </row>
    <row r="23" spans="2:31" ht="15" customHeight="1">
      <c r="B23" s="37" t="s">
        <v>28</v>
      </c>
      <c r="C23" s="32"/>
      <c r="D23" s="33">
        <v>6</v>
      </c>
      <c r="E23" s="10">
        <v>7.5</v>
      </c>
      <c r="F23" s="34"/>
      <c r="G23" s="2"/>
      <c r="H23" s="3">
        <v>4.34</v>
      </c>
      <c r="I23" s="3">
        <v>1.32</v>
      </c>
      <c r="J23" s="4">
        <v>38.5</v>
      </c>
      <c r="K23" s="5"/>
      <c r="L23" s="5"/>
      <c r="M23" s="7"/>
      <c r="N23" s="6">
        <v>0.15902777777777777</v>
      </c>
      <c r="O23" s="8">
        <f>ROUNDDOWN(IF(K23="x",0,(50/(E23+0.24)-3.79)/0.0069),0)</f>
        <v>386</v>
      </c>
      <c r="P23" s="8">
        <f t="shared" si="8"/>
        <v>426</v>
      </c>
      <c r="Q23" s="8">
        <f t="shared" si="13"/>
        <v>384</v>
      </c>
      <c r="R23" s="8">
        <f t="shared" si="9"/>
        <v>309</v>
      </c>
      <c r="S23" s="8">
        <f t="shared" si="14"/>
        <v>368</v>
      </c>
      <c r="T23" s="9">
        <f t="shared" si="10"/>
        <v>1489</v>
      </c>
      <c r="U23" s="91">
        <f t="shared" si="11"/>
        <v>1180</v>
      </c>
      <c r="V23" s="70" t="str">
        <f>IF(U23&lt;750,"TN-Urkunde",IF(U23&lt;975,"Sieger-Urkunde","Ehren-Urkunde"))</f>
        <v>Ehren-Urkunde</v>
      </c>
      <c r="Y23" s="54">
        <f t="shared" si="12"/>
        <v>426</v>
      </c>
      <c r="AA23" s="19" t="str">
        <f>IF(E23&lt;7.8,"1",IF(E23&lt;8.5,"2",IF(E23&lt;9.2,"3",IF(E23&lt;9.8,"4",IF(E23&lt;10.6,"5","6")))))</f>
        <v>1</v>
      </c>
      <c r="AB23" s="19" t="str">
        <f>IF(H23&gt;3.73,"1",IF(H23&gt;3.36,"2",IF(H23&gt;2.99,"3",IF(H23&gt;2.74,"4",IF(H23&gt;2.34,"5","6")))))</f>
        <v>1</v>
      </c>
      <c r="AC23" s="19" t="str">
        <f>IF(I23&gt;1.16,"1",IF(I23&gt;1.07,"2",IF(I23&gt;0.97,"3",IF(I23&gt;0.9,"4",IF(I23&gt;0.81,"5","6")))))</f>
        <v>1</v>
      </c>
      <c r="AD23" s="19" t="str">
        <f>IF(J23&gt;41.99,"1",IF(J23&gt;34.49,"2",IF(J23&gt;26.99,"3",IF(J23&gt;23.99,"4",IF(J23&gt;18.99,"5","6")))))</f>
        <v>2</v>
      </c>
      <c r="AE23" s="19" t="str">
        <f>IF(N23&lt;0.16667,"1",IF(N23&lt;0.18125,"2",IF(N23&lt;0.21042,"3",IF(N23&lt;0.24514,"4",IF(N23&lt;0.27708,"5","6")))))</f>
        <v>1</v>
      </c>
    </row>
    <row r="24" spans="2:31" ht="15" customHeight="1">
      <c r="B24" s="37" t="s">
        <v>29</v>
      </c>
      <c r="C24" s="32"/>
      <c r="D24" s="33">
        <v>7</v>
      </c>
      <c r="E24" s="2"/>
      <c r="F24" s="1">
        <v>11.1</v>
      </c>
      <c r="G24" s="2"/>
      <c r="H24" s="3">
        <v>4.15</v>
      </c>
      <c r="I24" s="3">
        <v>1.35</v>
      </c>
      <c r="J24" s="3">
        <v>40.5</v>
      </c>
      <c r="K24" s="5"/>
      <c r="L24" s="5"/>
      <c r="M24" s="7"/>
      <c r="N24" s="6">
        <v>0.19305555555555554</v>
      </c>
      <c r="O24" s="8">
        <f>ROUNDDOWN(IF(K24="x",0,(75/(F24+0.24)-4.1)/0.00664),0)</f>
        <v>378</v>
      </c>
      <c r="P24" s="8">
        <f t="shared" si="8"/>
        <v>404</v>
      </c>
      <c r="Q24" s="8">
        <f t="shared" si="13"/>
        <v>401</v>
      </c>
      <c r="R24" s="8">
        <f t="shared" si="9"/>
        <v>323</v>
      </c>
      <c r="S24" s="8">
        <f t="shared" si="14"/>
        <v>239</v>
      </c>
      <c r="T24" s="9">
        <f t="shared" si="10"/>
        <v>1344</v>
      </c>
      <c r="U24" s="91">
        <f t="shared" si="11"/>
        <v>1105</v>
      </c>
      <c r="V24" s="70" t="str">
        <f>IF(U24&lt;825,"TN-Urkunde",IF(U24&lt;1050,"Sieger-Urkunde","Ehren-Urkunde"))</f>
        <v>Ehren-Urkunde</v>
      </c>
      <c r="Y24" s="54">
        <f t="shared" si="12"/>
        <v>404</v>
      </c>
      <c r="AA24" s="19" t="str">
        <f>IF(F24&lt;10.9,"1",IF(F24&lt;11.9,"2",IF(F24&lt;13,"3",IF(F24&lt;13.6,"4",IF(F24&lt;14.6,"5","6")))))</f>
        <v>2</v>
      </c>
      <c r="AB24" s="19" t="str">
        <f>IF(H24&gt;3.97,"1",IF(H24&gt;3.5,"2",IF(H24&gt;3.14,"3",IF(H24&gt;2.84,"4",IF(H24&gt;2.5,"5","6")))))</f>
        <v>1</v>
      </c>
      <c r="AC24" s="19" t="str">
        <f>IF(I24&gt;1.21,"1",IF(I24&gt;1.13,"2",IF(I24&gt;1.01,"3",IF(I24&gt;0.94,"4",IF(I24&gt;0.85,"5","6")))))</f>
        <v>1</v>
      </c>
      <c r="AD24" s="19" t="str">
        <f>IF(J24&gt;44.99,"1",IF(J24&gt;35.99,"2",IF(J24&gt;30.49,"3",IF(J24&gt;26.99,"4",IF(J24&gt;22.49,"5","6")))))</f>
        <v>2</v>
      </c>
      <c r="AE24" s="19" t="str">
        <f>IF(N24&lt;0.16319,"1",IF(N24&lt;0.17778,"2",IF(N24&lt;0.20694,"3",IF(N24&lt;0.24167,"4",IF(N24&lt;0.27014,"5","6")))))</f>
        <v>3</v>
      </c>
    </row>
    <row r="25" spans="2:31" ht="15" customHeight="1">
      <c r="B25" s="37" t="s">
        <v>30</v>
      </c>
      <c r="C25" s="32"/>
      <c r="D25" s="33">
        <v>8</v>
      </c>
      <c r="E25" s="2"/>
      <c r="F25" s="1">
        <v>10.5</v>
      </c>
      <c r="G25" s="2"/>
      <c r="H25" s="3">
        <v>4.6</v>
      </c>
      <c r="I25" s="3">
        <v>1.4</v>
      </c>
      <c r="J25" s="5"/>
      <c r="K25" s="39"/>
      <c r="L25" s="4">
        <v>7.3</v>
      </c>
      <c r="M25" s="7"/>
      <c r="N25" s="6">
        <v>0.16875</v>
      </c>
      <c r="O25" s="8">
        <f>ROUNDDOWN(IF(K25="x",0,(75/(F25+0.24)-4.1)/0.00664),0)</f>
        <v>434</v>
      </c>
      <c r="P25" s="8">
        <f t="shared" si="8"/>
        <v>454</v>
      </c>
      <c r="Q25" s="8">
        <f t="shared" si="13"/>
        <v>427</v>
      </c>
      <c r="R25" s="8">
        <f aca="true" t="shared" si="15" ref="R25:R30">ROUNDDOWN(IF(M25="x",0,(SQRT(L25)-1.425)/0.0037),0)</f>
        <v>345</v>
      </c>
      <c r="S25" s="8">
        <f t="shared" si="14"/>
        <v>326</v>
      </c>
      <c r="T25" s="9">
        <f t="shared" si="10"/>
        <v>1559</v>
      </c>
      <c r="U25" s="91">
        <f t="shared" si="11"/>
        <v>1233</v>
      </c>
      <c r="V25" s="70" t="str">
        <f>IF(U25&lt;900,"TN-Urkunde",IF(U25&lt;1125,"Sieger-Urkunde","Ehren-Urkunde"))</f>
        <v>Ehren-Urkunde</v>
      </c>
      <c r="Y25" s="54">
        <f t="shared" si="12"/>
        <v>454</v>
      </c>
      <c r="AA25" s="19" t="str">
        <f>IF(F25&lt;10.7,"1",IF(F25&lt;11.6,"2",IF(F25&lt;12.5,"3",IF(F25&lt;13.1,"4",IF(F25&lt;13.9,"5","6")))))</f>
        <v>1</v>
      </c>
      <c r="AB25" s="19" t="str">
        <f>IF(H25&gt;4.36,"1",IF(H25&gt;3.79,"2",IF(H25&gt;3.31,"3",IF(H25&gt;3.03,"4",IF(H25&gt;2.69,"5","6")))))</f>
        <v>1</v>
      </c>
      <c r="AC25" s="19" t="str">
        <f>IF(I25&gt;1.31,"1",IF(I25&gt;1.22,"2",IF(I25&gt;1.07,"3",IF(I25&gt;1,"4",IF(I25&gt;0.9,"5","6")))))</f>
        <v>1</v>
      </c>
      <c r="AD25" s="19" t="str">
        <f>IF(L25&gt;8.59,"1",IF(L25&gt;7.59,"2",IF(L25&gt;6.49,"3",IF(L25&gt;5.69,"4",IF(L25&gt;4.79,"5","6")))))</f>
        <v>3</v>
      </c>
      <c r="AE25" s="19" t="str">
        <f>IF(N25&lt;0.15972,"1",IF(N25&lt;0.17431,"2",IF(N25&lt;0.20347,"3",IF(N25&lt;0.22778,"4",IF(N25&lt;0.26111,"5","6")))))</f>
        <v>2</v>
      </c>
    </row>
    <row r="26" spans="2:31" ht="15" customHeight="1">
      <c r="B26" s="37" t="s">
        <v>31</v>
      </c>
      <c r="C26" s="32"/>
      <c r="D26" s="33">
        <v>9</v>
      </c>
      <c r="E26" s="2"/>
      <c r="F26" s="34"/>
      <c r="G26" s="10">
        <v>15.1</v>
      </c>
      <c r="H26" s="3">
        <v>3.5</v>
      </c>
      <c r="I26" s="3">
        <v>1.45</v>
      </c>
      <c r="J26" s="5"/>
      <c r="K26" s="5"/>
      <c r="L26" s="4">
        <v>6.02</v>
      </c>
      <c r="M26" s="7"/>
      <c r="N26" s="6">
        <v>0.15</v>
      </c>
      <c r="O26" s="8">
        <f>ROUNDDOWN(IF(G26="x",0,(100/(G26+0.24)-4.341)/0.00676),0)</f>
        <v>322</v>
      </c>
      <c r="P26" s="8">
        <f t="shared" si="8"/>
        <v>329</v>
      </c>
      <c r="Q26" s="8">
        <f t="shared" si="13"/>
        <v>453</v>
      </c>
      <c r="R26" s="8">
        <f t="shared" si="15"/>
        <v>277</v>
      </c>
      <c r="S26" s="8">
        <f t="shared" si="14"/>
        <v>411</v>
      </c>
      <c r="T26" s="9">
        <f t="shared" si="10"/>
        <v>1463</v>
      </c>
      <c r="U26" s="91">
        <f t="shared" si="11"/>
        <v>1186</v>
      </c>
      <c r="V26" s="70" t="str">
        <f>IF(U26&lt;975,"TN-Urkunde",IF(U26&lt;1225,"Sieger-Urkunde","Ehren-Urkunde"))</f>
        <v>Sieger-Urkunde</v>
      </c>
      <c r="Y26" s="54">
        <f t="shared" si="12"/>
        <v>453</v>
      </c>
      <c r="AA26" s="19" t="str">
        <f>IF(G26&lt;13.4,"1",IF(G26&lt;14.3,"2",IF(G26&lt;15.4,"3",IF(G26&lt;16.5,"4",IF(G26&lt;18,"5","6")))))</f>
        <v>3</v>
      </c>
      <c r="AB26" s="19" t="str">
        <f>IF(H26&gt;4.79,"1",IF(H26&gt;4.07,"2",IF(H26&gt;3.54,"3",IF(H26&gt;3.31,"4",IF(H26&gt;2.9,"5","6")))))</f>
        <v>4</v>
      </c>
      <c r="AC26" s="19" t="str">
        <f>IF(I26&gt;1.36,"1",IF(I26&gt;1.27,"2",IF(I26&gt;1.14,"3",IF(I26&gt;1.06,"4",IF(I26&gt;0.95,"5","6")))))</f>
        <v>1</v>
      </c>
      <c r="AD26" s="19" t="str">
        <f>IF(L26&gt;9.29,"1",IF(L26&gt;8.49,"2",IF(L26&gt;7.69,"3",IF(L26&gt;6.99,"4",IF(L26&gt;5.79,"5","6")))))</f>
        <v>5</v>
      </c>
      <c r="AE26" s="19" t="str">
        <f>IF(N26&lt;0.19444,"1",IF(N26&lt;0.17153,"2",IF(N26&lt;0.19375,"3",IF(N26&lt;0.20278,"4",IF(N26&lt;0.23819,"5","6")))))</f>
        <v>1</v>
      </c>
    </row>
    <row r="27" spans="2:31" ht="15" customHeight="1">
      <c r="B27" s="37" t="s">
        <v>32</v>
      </c>
      <c r="C27" s="32"/>
      <c r="D27" s="33">
        <v>10</v>
      </c>
      <c r="E27" s="2"/>
      <c r="F27" s="34"/>
      <c r="G27" s="10">
        <v>14.8</v>
      </c>
      <c r="H27" s="3">
        <v>4</v>
      </c>
      <c r="I27" s="3">
        <v>1.5</v>
      </c>
      <c r="J27" s="5"/>
      <c r="K27" s="5"/>
      <c r="L27" s="4">
        <v>9.95</v>
      </c>
      <c r="M27" s="7"/>
      <c r="N27" s="6">
        <v>0.15902777777777777</v>
      </c>
      <c r="O27" s="8">
        <f>ROUNDDOWN(IF(G27="x",0,(100/(G27+0.24)-4.341)/0.00676),0)</f>
        <v>341</v>
      </c>
      <c r="P27" s="8">
        <f t="shared" si="8"/>
        <v>388</v>
      </c>
      <c r="Q27" s="8">
        <f t="shared" si="13"/>
        <v>479</v>
      </c>
      <c r="R27" s="8">
        <f t="shared" si="15"/>
        <v>467</v>
      </c>
      <c r="S27" s="8">
        <f t="shared" si="14"/>
        <v>368</v>
      </c>
      <c r="T27" s="9">
        <f t="shared" si="10"/>
        <v>1655</v>
      </c>
      <c r="U27" s="91">
        <f t="shared" si="11"/>
        <v>1314</v>
      </c>
      <c r="V27" s="70" t="str">
        <f>IF(U27&lt;1050,"TN-Urkunde",IF(U27&lt;1325,"Sieger-Urkunde","Ehren-Urkunde"))</f>
        <v>Sieger-Urkunde</v>
      </c>
      <c r="Y27" s="54">
        <f t="shared" si="12"/>
        <v>479</v>
      </c>
      <c r="AA27" s="19" t="str">
        <f>IF(G27&lt;13.1,"1",IF(G27&lt;13.7,"2",IF(G27&lt;14.6,"3",IF(G27&lt;15.7,"4",IF(G27&lt;17,"5","6")))))</f>
        <v>4</v>
      </c>
      <c r="AB27" s="19" t="str">
        <f>IF(H27&gt;5.01,"1",IF(H27&gt;4.47,"2",IF(H27&gt;3.72,"3",IF(H27&gt;3.52,"4",IF(H27&gt;3.09,"5","6")))))</f>
        <v>3</v>
      </c>
      <c r="AC27" s="19" t="str">
        <f>IF(I27&gt;1.46,"1",IF(I27&gt;1.35,"2",IF(I27&gt;1.22,"3",IF(I27&gt;1.1,"4",IF(I27&gt;0.97,"5","6")))))</f>
        <v>1</v>
      </c>
      <c r="AD27" s="19" t="str">
        <f>IF(L27&gt;9.89,"1",IF(L27&gt;8.99,"2",IF(L27&gt;8.09,"3",IF(L27&gt;7.59,"4",IF(L27&gt;6.79,"5","6")))))</f>
        <v>1</v>
      </c>
      <c r="AE27" s="19" t="str">
        <f>IF(N27&lt;0.14583,"1",IF(N27&lt;0.15764,"2",IF(N27&lt;0.18333,"3",IF(N27&lt;0.19236,"4",IF(N27&lt;0.22431,"5","6")))))</f>
        <v>3</v>
      </c>
    </row>
    <row r="28" spans="2:31" ht="15" customHeight="1">
      <c r="B28" s="37" t="s">
        <v>33</v>
      </c>
      <c r="C28" s="32"/>
      <c r="D28" s="33">
        <v>11</v>
      </c>
      <c r="E28" s="2"/>
      <c r="F28" s="34"/>
      <c r="G28" s="10">
        <v>14.4</v>
      </c>
      <c r="H28" s="3">
        <v>4.1</v>
      </c>
      <c r="I28" s="3">
        <v>1.6</v>
      </c>
      <c r="J28" s="5"/>
      <c r="K28" s="5"/>
      <c r="L28" s="4">
        <v>8.5</v>
      </c>
      <c r="M28" s="7"/>
      <c r="N28" s="6">
        <v>0.19305555555555554</v>
      </c>
      <c r="O28" s="8">
        <f>ROUNDDOWN(IF(G28="x",0,(100/(G28+0.24)-4.341)/0.00676),0)</f>
        <v>368</v>
      </c>
      <c r="P28" s="8">
        <f t="shared" si="8"/>
        <v>399</v>
      </c>
      <c r="Q28" s="8">
        <f t="shared" si="13"/>
        <v>529</v>
      </c>
      <c r="R28" s="8">
        <f t="shared" si="15"/>
        <v>402</v>
      </c>
      <c r="S28" s="8">
        <f t="shared" si="14"/>
        <v>239</v>
      </c>
      <c r="T28" s="9">
        <f t="shared" si="10"/>
        <v>1538</v>
      </c>
      <c r="U28" s="91">
        <f t="shared" si="11"/>
        <v>1299</v>
      </c>
      <c r="V28" s="70" t="str">
        <f>IF(U28&lt;1125,"TN-Urkunde",IF(U28&lt;1400,"Sieger-Urkunde","Ehren-Urkunde"))</f>
        <v>Sieger-Urkunde</v>
      </c>
      <c r="Y28" s="54">
        <f t="shared" si="12"/>
        <v>529</v>
      </c>
      <c r="AA28" s="19" t="str">
        <f>IF(G28&lt;12.7,"14",IF(G28&lt;13.4,"11",IF(G28&lt;14.3,"8",IF(G28&lt;15.1,"5",IF(G28&lt;16.3,"2","0")))))</f>
        <v>5</v>
      </c>
      <c r="AB28" s="19" t="str">
        <f>IF(H28&gt;5.2,"14",IF(H28&gt;4.74,"11",IF(H28&gt;4.26,"8",IF(H28&gt;3.83,"5",IF(H28&gt;3.4,"2","0")))))</f>
        <v>5</v>
      </c>
      <c r="AC28" s="19" t="str">
        <f>IF(I28&gt;1.49,"14",IF(I28&gt;1.4,"11",IF(I28&gt;1.27,"8",IF(I28&gt;1.17,"5",IF(I28&gt;1.02,"2","0")))))</f>
        <v>14</v>
      </c>
      <c r="AD28" s="19" t="str">
        <f>IF(L28&gt;10.29,"14",IF(L28&gt;9.29,"11",IF(L28&gt;8.19,"8",IF(L28&gt;6.69,"5",IF(L28&gt;5.99,"2","0")))))</f>
        <v>8</v>
      </c>
      <c r="AE28" s="19" t="str">
        <f>IF(N28&lt;0.13889,"14",IF(N28&lt;0.14792,"11",IF(N28&lt;0.16181,"8",IF(N28&lt;0.17222,"5",IF(N28&lt;0.20347,"2","0")))))</f>
        <v>2</v>
      </c>
    </row>
    <row r="29" spans="2:31" ht="15" customHeight="1">
      <c r="B29" s="37" t="s">
        <v>34</v>
      </c>
      <c r="C29" s="32"/>
      <c r="D29" s="33">
        <v>12</v>
      </c>
      <c r="E29" s="2"/>
      <c r="F29" s="34"/>
      <c r="G29" s="10">
        <v>14.3</v>
      </c>
      <c r="H29" s="3">
        <v>3.35</v>
      </c>
      <c r="I29" s="3">
        <v>1.7</v>
      </c>
      <c r="J29" s="5"/>
      <c r="K29" s="5"/>
      <c r="L29" s="4">
        <v>6.83</v>
      </c>
      <c r="M29" s="7"/>
      <c r="N29" s="6">
        <v>0.16875</v>
      </c>
      <c r="O29" s="8">
        <f>ROUNDDOWN(IF(G29="x",0,(100/(G29+0.24)-4.341)/0.00676),0)</f>
        <v>375</v>
      </c>
      <c r="P29" s="8">
        <f t="shared" si="8"/>
        <v>310</v>
      </c>
      <c r="Q29" s="8">
        <f t="shared" si="13"/>
        <v>578</v>
      </c>
      <c r="R29" s="8">
        <f t="shared" si="15"/>
        <v>321</v>
      </c>
      <c r="S29" s="8">
        <f t="shared" si="14"/>
        <v>326</v>
      </c>
      <c r="T29" s="9">
        <f t="shared" si="10"/>
        <v>1600</v>
      </c>
      <c r="U29" s="91">
        <f t="shared" si="11"/>
        <v>1279</v>
      </c>
      <c r="V29" s="70" t="str">
        <f>IF(U29&lt;1200,"TN-Urkunde",IF(U29&lt;1475,"Sieger-Urkunde","Ehren-Urkunde"))</f>
        <v>Sieger-Urkunde</v>
      </c>
      <c r="Y29" s="54">
        <f t="shared" si="12"/>
        <v>578</v>
      </c>
      <c r="AA29" s="19" t="str">
        <f>IF(G29&lt;12.7,"14",IF(G29&lt;13.4,"11",IF(G29&lt;14.3,"8",IF(G29&lt;15.1,"5",IF(G29&lt;16.3,"2","0")))))</f>
        <v>5</v>
      </c>
      <c r="AB29" s="19" t="str">
        <f>IF(H29&gt;5.2,"14",IF(H29&gt;4.74,"11",IF(H29&gt;4.26,"8",IF(H29&gt;3.83,"5",IF(H29&gt;3.4,"2","0")))))</f>
        <v>0</v>
      </c>
      <c r="AC29" s="19" t="str">
        <f>IF(I29&gt;1.49,"14",IF(I29&gt;1.4,"11",IF(I29&gt;1.27,"8",IF(I29&gt;1.17,"5",IF(I29&gt;1.02,"2","0")))))</f>
        <v>14</v>
      </c>
      <c r="AD29" s="19" t="str">
        <f>IF(L29&gt;10.29,"14",IF(L29&gt;9.29,"11",IF(L29&gt;8.19,"8",IF(L29&gt;6.69,"5",IF(L29&gt;5.99,"2","0")))))</f>
        <v>5</v>
      </c>
      <c r="AE29" s="19" t="str">
        <f>IF(N29&lt;0.13889,"14",IF(N29&lt;0.14792,"11",IF(N29&lt;0.16181,"8",IF(N29&lt;0.17222,"5",IF(N29&lt;0.20347,"2","0")))))</f>
        <v>5</v>
      </c>
    </row>
    <row r="30" spans="2:31" ht="15" customHeight="1">
      <c r="B30" s="37" t="s">
        <v>35</v>
      </c>
      <c r="C30" s="32"/>
      <c r="D30" s="33">
        <v>13</v>
      </c>
      <c r="E30" s="2"/>
      <c r="F30" s="34"/>
      <c r="G30" s="10">
        <v>15.9</v>
      </c>
      <c r="H30" s="3">
        <v>3.99</v>
      </c>
      <c r="I30" s="3">
        <v>1.72</v>
      </c>
      <c r="J30" s="5"/>
      <c r="K30" s="5"/>
      <c r="L30" s="4">
        <v>10.07</v>
      </c>
      <c r="M30" s="7"/>
      <c r="N30" s="6">
        <v>0.15</v>
      </c>
      <c r="O30" s="8">
        <f>ROUNDDOWN(IF(G30="x",0,(100/(G30+0.24)-4.341)/0.00676),0)</f>
        <v>274</v>
      </c>
      <c r="P30" s="8">
        <f t="shared" si="8"/>
        <v>386</v>
      </c>
      <c r="Q30" s="8">
        <f t="shared" si="13"/>
        <v>588</v>
      </c>
      <c r="R30" s="8">
        <f t="shared" si="15"/>
        <v>472</v>
      </c>
      <c r="S30" s="8">
        <f t="shared" si="14"/>
        <v>411</v>
      </c>
      <c r="T30" s="9">
        <f t="shared" si="10"/>
        <v>1745</v>
      </c>
      <c r="U30" s="91">
        <f t="shared" si="11"/>
        <v>1471</v>
      </c>
      <c r="V30" s="70" t="str">
        <f>IF(U30&lt;1275,"TN-Urkunde",IF(U30&lt;1550,"Sieger-Urkunde","Ehren-Urkunde"))</f>
        <v>Sieger-Urkunde</v>
      </c>
      <c r="Y30" s="54">
        <f t="shared" si="12"/>
        <v>588</v>
      </c>
      <c r="AA30" s="19" t="str">
        <f>IF(G30&lt;12.7,"14",IF(G30&lt;13.4,"11",IF(G30&lt;14.3,"8",IF(G30&lt;15.1,"5",IF(G30&lt;16.3,"2","0")))))</f>
        <v>2</v>
      </c>
      <c r="AB30" s="19" t="str">
        <f>IF(H30&gt;5.2,"14",IF(H30&gt;4.74,"11",IF(H30&gt;4.26,"8",IF(H30&gt;3.83,"5",IF(H30&gt;3.4,"2","0")))))</f>
        <v>5</v>
      </c>
      <c r="AC30" s="19" t="str">
        <f>IF(I30&gt;1.49,"14",IF(I30&gt;1.4,"11",IF(I30&gt;1.27,"8",IF(I30&gt;1.17,"5",IF(I30&gt;1.02,"2","0")))))</f>
        <v>14</v>
      </c>
      <c r="AD30" s="19" t="str">
        <f>IF(L30&gt;10.29,"14",IF(L30&gt;9.29,"11",IF(L30&gt;8.19,"8",IF(L30&gt;6.69,"5",IF(L30&gt;5.99,"2","0")))))</f>
        <v>11</v>
      </c>
      <c r="AE30" s="19" t="str">
        <f>IF(N30&lt;0.13889,"14",IF(N30&lt;0.14792,"11",IF(N30&lt;0.16181,"8",IF(N30&lt;0.17222,"5",IF(N30&lt;0.20347,"2","0")))))</f>
        <v>8</v>
      </c>
    </row>
    <row r="36" ht="15" customHeight="1">
      <c r="B36" s="30" t="s">
        <v>107</v>
      </c>
    </row>
    <row r="37" spans="2:31" ht="15" customHeight="1">
      <c r="B37" s="52" t="s">
        <v>12</v>
      </c>
      <c r="C37" s="52"/>
      <c r="D37" s="33">
        <v>2</v>
      </c>
      <c r="E37" s="10">
        <v>8.2</v>
      </c>
      <c r="F37" s="2"/>
      <c r="G37" s="2"/>
      <c r="H37" s="3">
        <v>2.1</v>
      </c>
      <c r="I37" s="3">
        <v>0.98</v>
      </c>
      <c r="J37" s="4">
        <v>19</v>
      </c>
      <c r="K37" s="5"/>
      <c r="L37" s="5"/>
      <c r="M37" s="6">
        <v>0.24861111111111112</v>
      </c>
      <c r="N37" s="7"/>
      <c r="O37" s="8">
        <f>ROUNDDOWN(IF(G37="x",0,(50/(E37+0.24)-3.648)/0.0066),0)</f>
        <v>344</v>
      </c>
      <c r="P37" s="8">
        <f>ROUNDDOWN(IF(H37="x",0,(SQRT(H37)-1.0935)/0.00208),0)</f>
        <v>170</v>
      </c>
      <c r="Q37" s="8">
        <f>ROUNDDOWN(IF(I37="x",0,(SQRT(I37)-0.8807)/0.00068),0)</f>
        <v>160</v>
      </c>
      <c r="R37" s="8">
        <f>ROUNDDOWN(IF(L37="x",0,(SQRT(J37)-2.0232)/0.00874),0)</f>
        <v>267</v>
      </c>
      <c r="S37" s="8">
        <f>ROUNDDOWN(IF(N37="x",0,(800/(HOUR(M37)*60+MINUTE(M37))-2.0232)/0.00647),0)</f>
        <v>32</v>
      </c>
      <c r="T37" s="9">
        <f>SUM(O37,R37,S37,Y37,)</f>
        <v>813</v>
      </c>
      <c r="U37" s="91">
        <f>SUM(O37,R37,S37,Y37)-MIN(O37,R37,S37,Y37)</f>
        <v>781</v>
      </c>
      <c r="V37" s="70" t="str">
        <f>IF(U37&lt;475,"TN-Urkunde",IF(U37&lt;625,"Sieger-Urkunde","Ehren-Urkunde"))</f>
        <v>Ehren-Urkunde</v>
      </c>
      <c r="Y37" s="54">
        <f>MAX(P37:Q37)</f>
        <v>170</v>
      </c>
      <c r="Z37" s="54"/>
      <c r="AA37" s="19" t="str">
        <f>IF(E37&lt;9.2,"1",IF(E37&lt;9.6,"2",IF(E37&lt;10.1,"3",IF(E37&lt;10.7,"4",IF(E37&lt;11.7,"5","6")))))</f>
        <v>1</v>
      </c>
      <c r="AB37" s="19" t="str">
        <f>IF(H37&gt;2.94,"1",IF(H37&gt;2.64,"2",IF(H37&gt;2.25,"3",IF(H37&gt;1.98,"4",IF(H37&gt;1.58,"5","6")))))</f>
        <v>4</v>
      </c>
      <c r="AC37" s="19" t="str">
        <f>IF(I37&gt;0.95,"1",IF(I37&gt;0.89,"2",IF(I37&gt;0.79,"3",IF(I37&gt;0.73,"4",IF(I37&gt;0.68,"5","6")))))</f>
        <v>1</v>
      </c>
      <c r="AD37" s="19" t="str">
        <f>IF(J37&gt;19.99,"1",IF(J37&gt;13.49,"2",IF(J37&gt;10.99,"3",IF(J37&gt;9.99,"4",IF(J37&gt;7.99,"5","6")))))</f>
        <v>2</v>
      </c>
      <c r="AE37" s="19" t="str">
        <f>IF(M37&lt;0.15,"1",IF(M37&lt;0.16042,"2",IF(M37&lt;0.18125,"3",IF(M37&lt;0.2125,"4",IF(M37&lt;0.25417,"5","6")))))</f>
        <v>5</v>
      </c>
    </row>
    <row r="38" spans="3:35" ht="15" customHeight="1">
      <c r="C38" s="96"/>
      <c r="D38" s="9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AH38" s="19"/>
      <c r="AI38" s="19"/>
    </row>
    <row r="39" spans="3:35" ht="15" customHeight="1">
      <c r="C39" s="96"/>
      <c r="D39" s="9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AH39" s="19"/>
      <c r="AI39" s="19"/>
    </row>
    <row r="40" spans="3:35" ht="15" customHeight="1">
      <c r="C40" s="96"/>
      <c r="D40" s="9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AH40" s="19"/>
      <c r="AI40" s="19"/>
    </row>
    <row r="41" spans="3:35" ht="15" customHeight="1">
      <c r="C41" s="96"/>
      <c r="D41" s="9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AH41" s="19"/>
      <c r="AI41" s="19"/>
    </row>
    <row r="42" spans="3:35" ht="15" customHeight="1">
      <c r="C42" s="96"/>
      <c r="D42" s="9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AH42" s="19"/>
      <c r="AI42" s="19"/>
    </row>
    <row r="43" spans="3:35" ht="15" customHeight="1">
      <c r="C43" s="96"/>
      <c r="D43" s="9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AH43" s="19"/>
      <c r="AI43" s="19"/>
    </row>
    <row r="44" spans="3:35" ht="15" customHeight="1">
      <c r="C44" s="96"/>
      <c r="D44" s="9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AH44" s="19"/>
      <c r="AI44" s="19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zoomScalePageLayoutView="0" workbookViewId="0" topLeftCell="A1">
      <selection activeCell="B23" sqref="B23"/>
    </sheetView>
  </sheetViews>
  <sheetFormatPr defaultColWidth="11.421875" defaultRowHeight="15" customHeight="1"/>
  <cols>
    <col min="1" max="3" width="11.421875" style="19" customWidth="1"/>
    <col min="4" max="4" width="11.421875" style="24" customWidth="1"/>
    <col min="5" max="5" width="11.421875" style="77" customWidth="1"/>
    <col min="6" max="19" width="11.421875" style="24" customWidth="1"/>
    <col min="20" max="20" width="11.421875" style="25" customWidth="1"/>
    <col min="21" max="21" width="11.421875" style="24" customWidth="1"/>
    <col min="22" max="22" width="11.421875" style="25" customWidth="1"/>
    <col min="23" max="16384" width="11.421875" style="19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Uwe Meyer</cp:lastModifiedBy>
  <cp:lastPrinted>2009-09-08T13:08:08Z</cp:lastPrinted>
  <dcterms:created xsi:type="dcterms:W3CDTF">2004-11-23T17:18:01Z</dcterms:created>
  <dcterms:modified xsi:type="dcterms:W3CDTF">2011-03-22T10:43:40Z</dcterms:modified>
  <cp:category/>
  <cp:version/>
  <cp:contentType/>
  <cp:contentStatus/>
</cp:coreProperties>
</file>