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6"/>
  </bookViews>
  <sheets>
    <sheet name="WK II m" sheetId="1" r:id="rId1"/>
    <sheet name="WK III m" sheetId="2" r:id="rId2"/>
    <sheet name="WK IV m" sheetId="3" r:id="rId3"/>
    <sheet name="WK II w" sheetId="4" r:id="rId4"/>
    <sheet name="WK III w" sheetId="5" r:id="rId5"/>
    <sheet name="WK IV w" sheetId="6" r:id="rId6"/>
    <sheet name="Auswertung" sheetId="7" r:id="rId7"/>
    <sheet name="1" sheetId="8" r:id="rId8"/>
    <sheet name="2" sheetId="9" r:id="rId9"/>
    <sheet name="3" sheetId="10" r:id="rId10"/>
    <sheet name="4" sheetId="11" r:id="rId11"/>
    <sheet name="5" sheetId="12" r:id="rId12"/>
    <sheet name="6" sheetId="13" r:id="rId13"/>
    <sheet name="Tabelle1" sheetId="14" r:id="rId14"/>
  </sheets>
  <definedNames/>
  <calcPr fullCalcOnLoad="1"/>
</workbook>
</file>

<file path=xl/sharedStrings.xml><?xml version="1.0" encoding="utf-8"?>
<sst xmlns="http://schemas.openxmlformats.org/spreadsheetml/2006/main" count="603" uniqueCount="53">
  <si>
    <t>Schule</t>
  </si>
  <si>
    <t>Kugel</t>
  </si>
  <si>
    <t>100m</t>
  </si>
  <si>
    <t>Weit</t>
  </si>
  <si>
    <t>Hoch</t>
  </si>
  <si>
    <t>Speer</t>
  </si>
  <si>
    <t>4x100m</t>
  </si>
  <si>
    <t xml:space="preserve"> WK II  Jungen</t>
  </si>
  <si>
    <t>Gesamtwertung</t>
  </si>
  <si>
    <t xml:space="preserve"> WK III  Jungen</t>
  </si>
  <si>
    <t>75m</t>
  </si>
  <si>
    <t>Ball</t>
  </si>
  <si>
    <t>4x75m</t>
  </si>
  <si>
    <t xml:space="preserve">    WK IV Jungen</t>
  </si>
  <si>
    <t>50 m</t>
  </si>
  <si>
    <t>4x50 m</t>
  </si>
  <si>
    <t>Platz</t>
  </si>
  <si>
    <t xml:space="preserve"> WK II  Mädchen</t>
  </si>
  <si>
    <t>800 m</t>
  </si>
  <si>
    <t xml:space="preserve"> WK III  Mädchen</t>
  </si>
  <si>
    <t xml:space="preserve">    WK IV Mädchen</t>
  </si>
  <si>
    <t>Ball 80g</t>
  </si>
  <si>
    <t>800m</t>
  </si>
  <si>
    <t>WK II Jungen</t>
  </si>
  <si>
    <t>Punkte</t>
  </si>
  <si>
    <t>WK III Jungen</t>
  </si>
  <si>
    <t>WK IV Jungen</t>
  </si>
  <si>
    <t>WK II Mädchen</t>
  </si>
  <si>
    <t>WK III Mädchen</t>
  </si>
  <si>
    <t>WK IV Mädchen</t>
  </si>
  <si>
    <t>1.</t>
  </si>
  <si>
    <t>2.</t>
  </si>
  <si>
    <t>3.</t>
  </si>
  <si>
    <t>4.</t>
  </si>
  <si>
    <t>5.</t>
  </si>
  <si>
    <t>6.</t>
  </si>
  <si>
    <t>OS Lengefeld</t>
  </si>
  <si>
    <t>OS Auerbach</t>
  </si>
  <si>
    <t>7.</t>
  </si>
  <si>
    <t>LKG Annaberg</t>
  </si>
  <si>
    <t>OS Olbernhau</t>
  </si>
  <si>
    <t>OS Bebel Zschopau</t>
  </si>
  <si>
    <t>Gym Marienberg</t>
  </si>
  <si>
    <t>8.</t>
  </si>
  <si>
    <t>HGG Thum</t>
  </si>
  <si>
    <t>OS Trebra Marienberg</t>
  </si>
  <si>
    <t xml:space="preserve">    JtfO Erzgebirgsfinale Leichtathletik am 24.05.22 in Marienberg, Stand  nach der 1. Disziplin</t>
  </si>
  <si>
    <t xml:space="preserve">    JtfO Erzgebirgsfinale Leichtathletik am 24.05.2022 in Marienberg, Stand  nach der 2. Disziplin</t>
  </si>
  <si>
    <t xml:space="preserve">    JtfO Erzgebirgsfinale Leichtathletik am 24.05.2022 in Marienberg, Stand  nach der 3. Disziplin</t>
  </si>
  <si>
    <t xml:space="preserve">    JtfO Erzgebirgsfinale Leichtathletik am 24.05.2022 in Marienberg, Stand  nach der 4. Disziplin</t>
  </si>
  <si>
    <t xml:space="preserve">    JtfO Erzgebirgsfinale Leichtathletik am 24.05.2022 in Marienberg, Stand  nach der 5. Disziplin</t>
  </si>
  <si>
    <t xml:space="preserve">    JtfO Erzgebirgsfinale Leichtathletik am 24.05.2022 in Marienberg, Stand  nach der 6. Disziplin</t>
  </si>
  <si>
    <t xml:space="preserve">    JtfO Erzgebirgsfinale Leichtathletik am 24.05.2022 in Marienberg, Endauswertung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</si>
</sst>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i/>
      <u val="single"/>
      <sz val="16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i/>
      <u val="single"/>
      <sz val="16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2">
    <xf numFmtId="0" fontId="0" fillId="0" borderId="0" xfId="0" applyFont="1" applyAlignment="1">
      <alignment/>
    </xf>
    <xf numFmtId="2" fontId="3" fillId="33" borderId="10" xfId="51" applyNumberFormat="1" applyFont="1" applyFill="1" applyBorder="1" applyAlignment="1">
      <alignment horizontal="center"/>
      <protection/>
    </xf>
    <xf numFmtId="2" fontId="4" fillId="0" borderId="10" xfId="51" applyNumberFormat="1" applyFont="1" applyBorder="1" applyAlignment="1">
      <alignment horizontal="center"/>
      <protection/>
    </xf>
    <xf numFmtId="2" fontId="4" fillId="33" borderId="10" xfId="51" applyNumberFormat="1" applyFont="1" applyFill="1" applyBorder="1" applyAlignment="1">
      <alignment horizontal="center"/>
      <protection/>
    </xf>
    <xf numFmtId="2" fontId="47" fillId="0" borderId="10" xfId="0" applyNumberFormat="1" applyFont="1" applyBorder="1" applyAlignment="1">
      <alignment horizontal="center"/>
    </xf>
    <xf numFmtId="2" fontId="48" fillId="0" borderId="10" xfId="0" applyNumberFormat="1" applyFont="1" applyBorder="1" applyAlignment="1">
      <alignment horizontal="center"/>
    </xf>
    <xf numFmtId="2" fontId="3" fillId="0" borderId="10" xfId="51" applyNumberFormat="1" applyFont="1" applyBorder="1" applyAlignment="1">
      <alignment horizontal="center"/>
      <protection/>
    </xf>
    <xf numFmtId="2" fontId="3" fillId="33" borderId="11" xfId="51" applyNumberFormat="1" applyFont="1" applyFill="1" applyBorder="1" applyAlignment="1">
      <alignment horizontal="center"/>
      <protection/>
    </xf>
    <xf numFmtId="2" fontId="4" fillId="0" borderId="11" xfId="51" applyNumberFormat="1" applyFont="1" applyBorder="1" applyAlignment="1">
      <alignment horizontal="center"/>
      <protection/>
    </xf>
    <xf numFmtId="2" fontId="3" fillId="0" borderId="11" xfId="51" applyNumberFormat="1" applyFont="1" applyBorder="1" applyAlignment="1">
      <alignment horizontal="center"/>
      <protection/>
    </xf>
    <xf numFmtId="1" fontId="47" fillId="0" borderId="10" xfId="0" applyNumberFormat="1" applyFont="1" applyBorder="1" applyAlignment="1">
      <alignment horizontal="center"/>
    </xf>
    <xf numFmtId="2" fontId="4" fillId="34" borderId="10" xfId="51" applyNumberFormat="1" applyFont="1" applyFill="1" applyBorder="1" applyAlignment="1">
      <alignment horizontal="center"/>
      <protection/>
    </xf>
    <xf numFmtId="2" fontId="48" fillId="34" borderId="10" xfId="0" applyNumberFormat="1" applyFont="1" applyFill="1" applyBorder="1" applyAlignment="1">
      <alignment horizontal="center"/>
    </xf>
    <xf numFmtId="1" fontId="49" fillId="0" borderId="0" xfId="0" applyNumberFormat="1" applyFont="1" applyBorder="1" applyAlignment="1">
      <alignment horizontal="center"/>
    </xf>
    <xf numFmtId="2" fontId="50" fillId="0" borderId="0" xfId="0" applyNumberFormat="1" applyFont="1" applyAlignment="1">
      <alignment horizontal="center"/>
    </xf>
    <xf numFmtId="2" fontId="51" fillId="0" borderId="0" xfId="0" applyNumberFormat="1" applyFont="1" applyAlignment="1">
      <alignment horizontal="center"/>
    </xf>
    <xf numFmtId="1" fontId="49" fillId="0" borderId="0" xfId="0" applyNumberFormat="1" applyFont="1" applyAlignment="1">
      <alignment horizontal="center"/>
    </xf>
    <xf numFmtId="1" fontId="47" fillId="35" borderId="10" xfId="0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/>
    </xf>
    <xf numFmtId="2" fontId="54" fillId="0" borderId="10" xfId="0" applyNumberFormat="1" applyFont="1" applyBorder="1" applyAlignment="1">
      <alignment/>
    </xf>
    <xf numFmtId="0" fontId="52" fillId="0" borderId="10" xfId="0" applyFont="1" applyBorder="1" applyAlignment="1">
      <alignment/>
    </xf>
    <xf numFmtId="2" fontId="52" fillId="0" borderId="10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0" fillId="0" borderId="10" xfId="0" applyBorder="1" applyAlignment="1">
      <alignment/>
    </xf>
    <xf numFmtId="0" fontId="52" fillId="0" borderId="12" xfId="0" applyFont="1" applyFill="1" applyBorder="1" applyAlignment="1">
      <alignment/>
    </xf>
    <xf numFmtId="2" fontId="52" fillId="0" borderId="10" xfId="0" applyNumberFormat="1" applyFont="1" applyFill="1" applyBorder="1" applyAlignment="1">
      <alignment/>
    </xf>
    <xf numFmtId="2" fontId="52" fillId="0" borderId="12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52" fillId="0" borderId="10" xfId="0" applyFont="1" applyFill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7"/>
  <sheetViews>
    <sheetView zoomScalePageLayoutView="0" workbookViewId="0" topLeftCell="A1">
      <selection activeCell="B14" sqref="B14"/>
    </sheetView>
  </sheetViews>
  <sheetFormatPr defaultColWidth="11.421875" defaultRowHeight="15"/>
  <cols>
    <col min="1" max="1" width="8.8515625" style="0" bestFit="1" customWidth="1"/>
    <col min="2" max="2" width="30.140625" style="0" bestFit="1" customWidth="1"/>
    <col min="3" max="3" width="18.7109375" style="0" bestFit="1" customWidth="1"/>
    <col min="4" max="4" width="7.7109375" style="0" bestFit="1" customWidth="1"/>
    <col min="5" max="5" width="9.57421875" style="0" bestFit="1" customWidth="1"/>
    <col min="6" max="6" width="10.8515625" style="0" bestFit="1" customWidth="1"/>
    <col min="7" max="7" width="9.57421875" style="0" bestFit="1" customWidth="1"/>
    <col min="8" max="8" width="7.421875" style="0" customWidth="1"/>
    <col min="9" max="9" width="9.57421875" style="0" bestFit="1" customWidth="1"/>
    <col min="10" max="10" width="7.7109375" style="0" customWidth="1"/>
    <col min="11" max="11" width="9.8515625" style="0" customWidth="1"/>
    <col min="12" max="12" width="7.140625" style="0" bestFit="1" customWidth="1"/>
    <col min="13" max="13" width="10.28125" style="0" bestFit="1" customWidth="1"/>
    <col min="14" max="14" width="9.7109375" style="0" bestFit="1" customWidth="1"/>
    <col min="15" max="15" width="12.140625" style="0" bestFit="1" customWidth="1"/>
    <col min="16" max="16" width="8.421875" style="0" bestFit="1" customWidth="1"/>
    <col min="17" max="17" width="9.57421875" style="0" bestFit="1" customWidth="1"/>
  </cols>
  <sheetData>
    <row r="1" spans="1:17" ht="20.25">
      <c r="A1" s="16"/>
      <c r="B1" s="14" t="s">
        <v>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0.25">
      <c r="A2" s="16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.75">
      <c r="A3" s="10" t="s">
        <v>16</v>
      </c>
      <c r="B3" s="1" t="s">
        <v>0</v>
      </c>
      <c r="C3" s="4" t="s">
        <v>8</v>
      </c>
      <c r="D3" s="1" t="s">
        <v>5</v>
      </c>
      <c r="E3" s="1"/>
      <c r="F3" s="1" t="s">
        <v>1</v>
      </c>
      <c r="G3" s="1"/>
      <c r="H3" s="1" t="s">
        <v>3</v>
      </c>
      <c r="I3" s="1"/>
      <c r="J3" s="1" t="s">
        <v>2</v>
      </c>
      <c r="K3" s="1"/>
      <c r="L3" s="1" t="s">
        <v>4</v>
      </c>
      <c r="M3" s="1"/>
      <c r="N3" s="1" t="s">
        <v>6</v>
      </c>
      <c r="O3" s="1"/>
      <c r="P3" s="1" t="s">
        <v>22</v>
      </c>
      <c r="Q3" s="5"/>
    </row>
    <row r="4" spans="1:17" ht="15.75">
      <c r="A4" s="10"/>
      <c r="B4" s="2"/>
      <c r="C4" s="5"/>
      <c r="D4" s="11">
        <v>31</v>
      </c>
      <c r="E4" s="3">
        <f>(((SQRT(D4)-0.35)/0.01052))</f>
        <v>495.9852055922074</v>
      </c>
      <c r="F4" s="11">
        <v>8.42</v>
      </c>
      <c r="G4" s="2">
        <f>((SQRT(F4)-1.425)/0.0037)</f>
        <v>399.114493434968</v>
      </c>
      <c r="H4" s="11">
        <v>5.3</v>
      </c>
      <c r="I4" s="2">
        <f>((SQRT(H4)-1.15028)/0.00219)</f>
        <v>525.9784870521769</v>
      </c>
      <c r="J4" s="11">
        <v>13.08</v>
      </c>
      <c r="K4" s="2">
        <f>(((100/(J4+0.24))-4.341)/0.00676)</f>
        <v>468.4182703413472</v>
      </c>
      <c r="L4" s="11">
        <v>1.59</v>
      </c>
      <c r="M4" s="2">
        <f>((SQRT(L4)-0.841)/0.0008)</f>
        <v>524.9400266148116</v>
      </c>
      <c r="N4" s="12">
        <v>52.74</v>
      </c>
      <c r="O4" s="5">
        <f>(((400/(N4+0.14))-4.341)/0.00338)</f>
        <v>953.6380237939644</v>
      </c>
      <c r="P4" s="12">
        <v>144.99</v>
      </c>
      <c r="Q4" s="5">
        <f>(((800/P4)-2.325)/0.00644)</f>
        <v>495.74874300604995</v>
      </c>
    </row>
    <row r="5" spans="1:17" ht="15.75">
      <c r="A5" s="10"/>
      <c r="B5" s="2"/>
      <c r="C5" s="5"/>
      <c r="D5" s="11">
        <v>25.7</v>
      </c>
      <c r="E5" s="3">
        <f>(((SQRT(D5)-0.35)/0.01052))</f>
        <v>448.62326447287364</v>
      </c>
      <c r="F5" s="11">
        <v>7.82</v>
      </c>
      <c r="G5" s="2">
        <f>((SQRT(F5)-1.425)/0.0037)</f>
        <v>370.65575427619257</v>
      </c>
      <c r="H5" s="11">
        <v>4.75</v>
      </c>
      <c r="I5" s="2">
        <f>((SQRT(H5)-1.15028)/0.00219)</f>
        <v>469.940398068647</v>
      </c>
      <c r="J5" s="11">
        <v>13.12</v>
      </c>
      <c r="K5" s="2">
        <f>(((100/(J5+0.24))-4.341)/0.00676)</f>
        <v>465.0931864082486</v>
      </c>
      <c r="L5" s="11">
        <v>1.56</v>
      </c>
      <c r="M5" s="2">
        <f>((SQRT(L5)-0.841)/0.0008)</f>
        <v>509.9994995995996</v>
      </c>
      <c r="N5" s="12">
        <v>60</v>
      </c>
      <c r="O5" s="5">
        <f>(((400/(N5+0.14))-4.341)/0.00338)</f>
        <v>683.4755393234327</v>
      </c>
      <c r="P5" s="12">
        <v>169.45</v>
      </c>
      <c r="Q5" s="5">
        <f>(((800/P5)-2.325)/0.00644)</f>
        <v>372.07401915953875</v>
      </c>
    </row>
    <row r="6" spans="1:17" ht="15.75">
      <c r="A6" s="10"/>
      <c r="B6" s="2"/>
      <c r="C6" s="5"/>
      <c r="D6" s="11">
        <v>37.7</v>
      </c>
      <c r="E6" s="3">
        <f>(((SQRT(D6)-0.35)/0.01052))</f>
        <v>550.383324449002</v>
      </c>
      <c r="F6" s="11">
        <v>6.92</v>
      </c>
      <c r="G6" s="2">
        <f>((SQRT(F6)-1.425)/0.0037)</f>
        <v>325.8349425927516</v>
      </c>
      <c r="H6" s="11">
        <v>4.2</v>
      </c>
      <c r="I6" s="2">
        <f>((SQRT(H6)-1.15028)/0.00219)</f>
        <v>410.55258136617346</v>
      </c>
      <c r="J6" s="11">
        <v>14.38</v>
      </c>
      <c r="K6" s="2">
        <f>(((100/(J6+0.24))-4.341)/0.00676)</f>
        <v>369.6664616032183</v>
      </c>
      <c r="L6" s="11">
        <v>1.45</v>
      </c>
      <c r="M6" s="2">
        <f>((SQRT(L6)-0.841)/0.0008)</f>
        <v>453.94932234903706</v>
      </c>
      <c r="N6" s="12"/>
      <c r="O6" s="5">
        <v>0</v>
      </c>
      <c r="P6" s="12">
        <v>145.55</v>
      </c>
      <c r="Q6" s="5">
        <f>(((800/P6)-2.325)/0.00644)</f>
        <v>492.452327965673</v>
      </c>
    </row>
    <row r="7" spans="1:17" ht="15.75">
      <c r="A7" s="10">
        <f>RANK(C7,C4:C7,0)</f>
        <v>1</v>
      </c>
      <c r="B7" s="6" t="s">
        <v>44</v>
      </c>
      <c r="C7" s="5">
        <f>SUM(D7:Q7)</f>
        <v>6722.347740602889</v>
      </c>
      <c r="D7" s="11"/>
      <c r="E7" s="2">
        <f>SUM(E4:E6)-MIN(E4:E6)</f>
        <v>1046.3685300412094</v>
      </c>
      <c r="F7" s="11"/>
      <c r="G7" s="2">
        <f>SUM(G4:G6)-MIN(G4:G6)</f>
        <v>769.7702477111607</v>
      </c>
      <c r="H7" s="11"/>
      <c r="I7" s="2">
        <f>SUM(I4:I6)-MIN(I4:I6)</f>
        <v>995.9188851208239</v>
      </c>
      <c r="J7" s="11"/>
      <c r="K7" s="2">
        <f>SUM(K4:K6)-MIN(K4:K6)</f>
        <v>933.5114567495957</v>
      </c>
      <c r="L7" s="11"/>
      <c r="M7" s="2">
        <f>SUM(M4:M6)-MIN(M4:M6)</f>
        <v>1034.9395262144112</v>
      </c>
      <c r="N7" s="12"/>
      <c r="O7" s="2">
        <f>SUM(O4:O5)-MIN(O4:O5)</f>
        <v>953.6380237939643</v>
      </c>
      <c r="P7" s="12"/>
      <c r="Q7" s="2">
        <f>SUM(Q4:Q6)-MIN(Q4:Q6)</f>
        <v>988.2010709717231</v>
      </c>
    </row>
  </sheetData>
  <sheetProtection/>
  <printOptions/>
  <pageMargins left="0.7" right="0.7" top="0.787401575" bottom="0.787401575" header="0.3" footer="0.3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6">
      <selection activeCell="E9" sqref="E9"/>
    </sheetView>
  </sheetViews>
  <sheetFormatPr defaultColWidth="11.421875" defaultRowHeight="15"/>
  <cols>
    <col min="1" max="1" width="7.00390625" style="0" customWidth="1"/>
    <col min="2" max="2" width="28.00390625" style="0" bestFit="1" customWidth="1"/>
    <col min="7" max="7" width="21.7109375" style="0" bestFit="1" customWidth="1"/>
  </cols>
  <sheetData>
    <row r="1" spans="1:9" s="19" customFormat="1" ht="21">
      <c r="A1" s="25" t="s">
        <v>48</v>
      </c>
      <c r="B1" s="25"/>
      <c r="C1" s="25"/>
      <c r="D1" s="24"/>
      <c r="E1" s="24"/>
      <c r="F1" s="24"/>
      <c r="G1" s="24"/>
      <c r="H1" s="24"/>
      <c r="I1" s="24"/>
    </row>
    <row r="2" spans="1:10" ht="15.7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.75">
      <c r="A3" s="20" t="s">
        <v>23</v>
      </c>
      <c r="B3" s="21"/>
      <c r="C3" s="20"/>
      <c r="D3" s="20"/>
      <c r="E3" s="20"/>
      <c r="F3" s="20" t="s">
        <v>27</v>
      </c>
      <c r="G3" s="20"/>
      <c r="H3" s="22"/>
      <c r="I3" s="22"/>
      <c r="J3" s="18"/>
    </row>
    <row r="4" spans="1:10" ht="15.75">
      <c r="A4" s="22" t="s">
        <v>16</v>
      </c>
      <c r="B4" s="22" t="s">
        <v>0</v>
      </c>
      <c r="C4" s="22" t="s">
        <v>24</v>
      </c>
      <c r="D4" s="22"/>
      <c r="E4" s="22"/>
      <c r="F4" s="22" t="s">
        <v>16</v>
      </c>
      <c r="G4" s="22" t="s">
        <v>0</v>
      </c>
      <c r="H4" s="22" t="s">
        <v>24</v>
      </c>
      <c r="I4" s="22"/>
      <c r="J4" s="18"/>
    </row>
    <row r="5" spans="1:10" ht="15.75">
      <c r="A5" s="22" t="s">
        <v>30</v>
      </c>
      <c r="B5" s="23" t="s">
        <v>44</v>
      </c>
      <c r="C5" s="23">
        <f>SUM('WK II m'!E7,'WK II m'!G7,'WK II m'!I7)</f>
        <v>2812.057662873194</v>
      </c>
      <c r="D5" s="23"/>
      <c r="E5" s="22"/>
      <c r="F5" s="22" t="s">
        <v>30</v>
      </c>
      <c r="G5" s="23" t="s">
        <v>44</v>
      </c>
      <c r="H5" s="23">
        <f>SUM('WK II w'!E7,'WK II w'!G7,'WK II w'!I7)</f>
        <v>2924.991482564862</v>
      </c>
      <c r="I5" s="23"/>
      <c r="J5" s="18"/>
    </row>
    <row r="6" spans="1:10" ht="15.75">
      <c r="A6" s="22" t="s">
        <v>31</v>
      </c>
      <c r="B6" s="23"/>
      <c r="C6" s="23"/>
      <c r="D6" s="23"/>
      <c r="E6" s="22"/>
      <c r="F6" s="22" t="s">
        <v>31</v>
      </c>
      <c r="G6" s="23" t="s">
        <v>37</v>
      </c>
      <c r="H6" s="23">
        <f>SUM('WK II w'!E11,'WK II w'!G11,'WK II w'!I11)</f>
        <v>2863.247357643526</v>
      </c>
      <c r="I6" s="23"/>
      <c r="J6" s="18"/>
    </row>
    <row r="7" spans="1:10" ht="15.75">
      <c r="A7" s="22" t="s">
        <v>32</v>
      </c>
      <c r="B7" s="27"/>
      <c r="C7" s="23"/>
      <c r="D7" s="22"/>
      <c r="E7" s="22"/>
      <c r="F7" s="22" t="s">
        <v>32</v>
      </c>
      <c r="G7" s="23"/>
      <c r="H7" s="23"/>
      <c r="I7" s="22"/>
      <c r="J7" s="18"/>
    </row>
    <row r="8" spans="1:10" ht="15.75">
      <c r="A8" s="22" t="s">
        <v>33</v>
      </c>
      <c r="B8" s="29"/>
      <c r="C8" s="23"/>
      <c r="D8" s="22"/>
      <c r="E8" s="22"/>
      <c r="F8" s="22"/>
      <c r="G8" s="22"/>
      <c r="H8" s="23"/>
      <c r="I8" s="22"/>
      <c r="J8" s="18"/>
    </row>
    <row r="9" spans="1:10" ht="15.75">
      <c r="A9" s="22" t="s">
        <v>34</v>
      </c>
      <c r="B9" s="23"/>
      <c r="C9" s="23"/>
      <c r="D9" s="22"/>
      <c r="E9" s="22"/>
      <c r="F9" s="22"/>
      <c r="G9" s="22"/>
      <c r="H9" s="23"/>
      <c r="I9" s="22"/>
      <c r="J9" s="18"/>
    </row>
    <row r="10" spans="1:10" ht="15.75">
      <c r="A10" s="22" t="s">
        <v>35</v>
      </c>
      <c r="B10" s="23"/>
      <c r="C10" s="23"/>
      <c r="D10" s="22"/>
      <c r="E10" s="22"/>
      <c r="F10" s="22"/>
      <c r="G10" s="22"/>
      <c r="H10" s="23"/>
      <c r="I10" s="22"/>
      <c r="J10" s="18"/>
    </row>
    <row r="11" spans="1:10" ht="15.75">
      <c r="A11" s="22"/>
      <c r="B11" s="22"/>
      <c r="C11" s="23"/>
      <c r="D11" s="22"/>
      <c r="E11" s="22"/>
      <c r="F11" s="22"/>
      <c r="G11" s="22"/>
      <c r="H11" s="23"/>
      <c r="I11" s="22"/>
      <c r="J11" s="18"/>
    </row>
    <row r="12" spans="1:10" ht="15.75">
      <c r="A12" s="22"/>
      <c r="B12" s="22"/>
      <c r="C12" s="23"/>
      <c r="D12" s="22"/>
      <c r="E12" s="22"/>
      <c r="F12" s="22"/>
      <c r="G12" s="22"/>
      <c r="H12" s="23"/>
      <c r="I12" s="22"/>
      <c r="J12" s="18"/>
    </row>
    <row r="13" spans="1:10" ht="15.75">
      <c r="A13" s="20" t="s">
        <v>25</v>
      </c>
      <c r="B13" s="21"/>
      <c r="C13" s="20"/>
      <c r="D13" s="20"/>
      <c r="E13" s="20"/>
      <c r="F13" s="20" t="s">
        <v>28</v>
      </c>
      <c r="G13" s="20"/>
      <c r="H13" s="22"/>
      <c r="I13" s="22"/>
      <c r="J13" s="18"/>
    </row>
    <row r="14" spans="1:10" ht="15.75">
      <c r="A14" s="22" t="s">
        <v>16</v>
      </c>
      <c r="B14" s="22" t="s">
        <v>0</v>
      </c>
      <c r="C14" s="22" t="s">
        <v>24</v>
      </c>
      <c r="D14" s="22"/>
      <c r="E14" s="22"/>
      <c r="F14" s="22" t="s">
        <v>16</v>
      </c>
      <c r="G14" s="22" t="s">
        <v>0</v>
      </c>
      <c r="H14" s="22" t="s">
        <v>24</v>
      </c>
      <c r="I14" s="22"/>
      <c r="J14" s="18"/>
    </row>
    <row r="15" spans="1:10" ht="15.75">
      <c r="A15" s="22" t="s">
        <v>30</v>
      </c>
      <c r="B15" s="23" t="s">
        <v>36</v>
      </c>
      <c r="C15" s="23">
        <f>SUM('WK III m'!E11,'WK III m'!G11,'WK III m'!I11)</f>
        <v>2797.700575980815</v>
      </c>
      <c r="D15" s="23"/>
      <c r="E15" s="22"/>
      <c r="F15" s="22" t="s">
        <v>30</v>
      </c>
      <c r="G15" s="23" t="s">
        <v>39</v>
      </c>
      <c r="H15" s="23">
        <f>SUM('WK III w'!E7,'WK III w'!G7,'WK III w'!I7)</f>
        <v>2377.17607315854</v>
      </c>
      <c r="I15" s="23"/>
      <c r="J15" s="18"/>
    </row>
    <row r="16" spans="1:10" ht="15.75">
      <c r="A16" s="22" t="s">
        <v>31</v>
      </c>
      <c r="B16" s="23" t="s">
        <v>37</v>
      </c>
      <c r="C16" s="23">
        <f>SUM('WK III m'!E7,'WK III m'!G7,'WK III m'!I7)</f>
        <v>2676.8751620553076</v>
      </c>
      <c r="D16" s="23"/>
      <c r="E16" s="22"/>
      <c r="F16" s="22" t="s">
        <v>31</v>
      </c>
      <c r="G16" s="23"/>
      <c r="H16" s="23"/>
      <c r="I16" s="23"/>
      <c r="J16" s="18"/>
    </row>
    <row r="17" spans="1:10" ht="15.75">
      <c r="A17" s="22" t="s">
        <v>32</v>
      </c>
      <c r="B17" s="23"/>
      <c r="C17" s="23"/>
      <c r="D17" s="23"/>
      <c r="E17" s="22"/>
      <c r="F17" s="22" t="s">
        <v>32</v>
      </c>
      <c r="G17" s="23"/>
      <c r="H17" s="23"/>
      <c r="I17" s="23"/>
      <c r="J17" s="18"/>
    </row>
    <row r="18" spans="1:10" ht="15.75">
      <c r="A18" s="22" t="s">
        <v>33</v>
      </c>
      <c r="B18" s="23"/>
      <c r="C18" s="23"/>
      <c r="D18" s="23"/>
      <c r="E18" s="22"/>
      <c r="F18" s="22" t="s">
        <v>33</v>
      </c>
      <c r="G18" s="23"/>
      <c r="H18" s="23"/>
      <c r="I18" s="23"/>
      <c r="J18" s="18"/>
    </row>
    <row r="19" spans="1:10" ht="15.75">
      <c r="A19" s="22" t="s">
        <v>34</v>
      </c>
      <c r="B19" s="22"/>
      <c r="C19" s="23"/>
      <c r="D19" s="23"/>
      <c r="E19" s="22"/>
      <c r="F19" s="22" t="s">
        <v>34</v>
      </c>
      <c r="G19" s="23"/>
      <c r="H19" s="23"/>
      <c r="I19" s="22"/>
      <c r="J19" s="18"/>
    </row>
    <row r="20" spans="1:10" ht="15.75">
      <c r="A20" s="22" t="s">
        <v>35</v>
      </c>
      <c r="B20" s="22"/>
      <c r="C20" s="23"/>
      <c r="D20" s="22"/>
      <c r="E20" s="22"/>
      <c r="F20" s="22" t="s">
        <v>35</v>
      </c>
      <c r="G20" s="23"/>
      <c r="H20" s="23"/>
      <c r="I20" s="22"/>
      <c r="J20" s="18"/>
    </row>
    <row r="21" spans="1:10" ht="15.75">
      <c r="A21" s="22" t="s">
        <v>38</v>
      </c>
      <c r="B21" s="22"/>
      <c r="C21" s="23"/>
      <c r="D21" s="22"/>
      <c r="E21" s="22"/>
      <c r="F21" s="22" t="s">
        <v>38</v>
      </c>
      <c r="G21" s="23"/>
      <c r="H21" s="23"/>
      <c r="I21" s="22"/>
      <c r="J21" s="18"/>
    </row>
    <row r="22" spans="1:10" ht="15.75">
      <c r="A22" s="22"/>
      <c r="B22" s="22"/>
      <c r="C22" s="23"/>
      <c r="D22" s="22"/>
      <c r="E22" s="22"/>
      <c r="F22" s="22" t="s">
        <v>43</v>
      </c>
      <c r="G22" s="23"/>
      <c r="H22" s="23"/>
      <c r="I22" s="22"/>
      <c r="J22" s="18"/>
    </row>
    <row r="23" spans="1:10" ht="15.75">
      <c r="A23" s="22"/>
      <c r="B23" s="22"/>
      <c r="C23" s="23"/>
      <c r="D23" s="22"/>
      <c r="E23" s="22"/>
      <c r="F23" s="22"/>
      <c r="G23" s="22"/>
      <c r="H23" s="23"/>
      <c r="I23" s="22"/>
      <c r="J23" s="18"/>
    </row>
    <row r="24" spans="1:10" ht="15.75">
      <c r="A24" s="20" t="s">
        <v>26</v>
      </c>
      <c r="B24" s="21"/>
      <c r="C24" s="20"/>
      <c r="D24" s="22"/>
      <c r="E24" s="22"/>
      <c r="F24" s="20" t="s">
        <v>29</v>
      </c>
      <c r="G24" s="20"/>
      <c r="H24" s="22"/>
      <c r="I24" s="22"/>
      <c r="J24" s="18"/>
    </row>
    <row r="25" spans="1:10" ht="15.75">
      <c r="A25" s="22" t="s">
        <v>16</v>
      </c>
      <c r="B25" s="22" t="s">
        <v>0</v>
      </c>
      <c r="C25" s="22" t="s">
        <v>24</v>
      </c>
      <c r="D25" s="22"/>
      <c r="E25" s="22"/>
      <c r="F25" s="22" t="s">
        <v>16</v>
      </c>
      <c r="G25" s="22" t="s">
        <v>0</v>
      </c>
      <c r="H25" s="22" t="s">
        <v>24</v>
      </c>
      <c r="I25" s="22"/>
      <c r="J25" s="18"/>
    </row>
    <row r="26" spans="1:10" ht="15.75">
      <c r="A26" s="22" t="s">
        <v>30</v>
      </c>
      <c r="B26" s="28" t="s">
        <v>41</v>
      </c>
      <c r="C26" s="23">
        <f>SUM('WK IV m'!E7,'WK IV m'!G7,'WK IV m'!I7)</f>
        <v>2257.304630400922</v>
      </c>
      <c r="D26" s="22"/>
      <c r="E26" s="22"/>
      <c r="F26" s="22" t="s">
        <v>30</v>
      </c>
      <c r="G26" s="30" t="s">
        <v>44</v>
      </c>
      <c r="H26" s="23">
        <f>SUM('WK IV w'!E23,'WK IV w'!G23,'WK IV w'!I23)</f>
        <v>2352.046829719765</v>
      </c>
      <c r="I26" s="23"/>
      <c r="J26" s="18"/>
    </row>
    <row r="27" spans="1:10" ht="15.75">
      <c r="A27" s="22" t="s">
        <v>31</v>
      </c>
      <c r="B27" s="28" t="s">
        <v>45</v>
      </c>
      <c r="C27" s="23">
        <f>SUM('WK IV m'!E19,'WK IV m'!G19,'WK IV m'!I19)</f>
        <v>2231.0998850214523</v>
      </c>
      <c r="D27" s="23"/>
      <c r="E27" s="22"/>
      <c r="F27" s="22" t="s">
        <v>31</v>
      </c>
      <c r="G27" s="23" t="s">
        <v>45</v>
      </c>
      <c r="H27" s="23">
        <f>SUM('WK IV w'!E15,'WK IV w'!G15,'WK IV w'!I15)</f>
        <v>2178.6125193878524</v>
      </c>
      <c r="I27" s="23"/>
      <c r="J27" s="18"/>
    </row>
    <row r="28" spans="1:10" ht="15.75">
      <c r="A28" s="22" t="s">
        <v>32</v>
      </c>
      <c r="B28" s="23" t="s">
        <v>42</v>
      </c>
      <c r="C28" s="23">
        <f>SUM('WK IV m'!E23,'WK IV m'!G23,'WK IV m'!I23)</f>
        <v>2103.521099036353</v>
      </c>
      <c r="D28" s="23"/>
      <c r="E28" s="22"/>
      <c r="F28" s="22" t="s">
        <v>32</v>
      </c>
      <c r="G28" s="23" t="s">
        <v>42</v>
      </c>
      <c r="H28" s="23">
        <f>SUM('WK IV w'!E7,'WK IV w'!G7,'WK IV w'!I7)</f>
        <v>2080.1771000240747</v>
      </c>
      <c r="I28" s="23"/>
      <c r="J28" s="18"/>
    </row>
    <row r="29" spans="1:10" ht="15.75">
      <c r="A29" s="22" t="s">
        <v>33</v>
      </c>
      <c r="B29" s="23" t="s">
        <v>44</v>
      </c>
      <c r="C29" s="23">
        <f>SUM('WK IV m'!E27,'WK IV m'!G27,'WK IV m'!I27)</f>
        <v>2055.8370205037495</v>
      </c>
      <c r="D29" s="23"/>
      <c r="E29" s="22"/>
      <c r="F29" s="22" t="s">
        <v>33</v>
      </c>
      <c r="G29" s="23" t="s">
        <v>40</v>
      </c>
      <c r="H29" s="23">
        <f>SUM('WK IV w'!E11,'WK IV w'!G11,'WK IV w'!I11)</f>
        <v>2050.683452279949</v>
      </c>
      <c r="I29" s="23"/>
      <c r="J29" s="18"/>
    </row>
    <row r="30" spans="1:10" ht="15.75">
      <c r="A30" s="22" t="s">
        <v>34</v>
      </c>
      <c r="B30" s="23" t="s">
        <v>40</v>
      </c>
      <c r="C30" s="23">
        <f>SUM('WK IV m'!E15,'WK IV m'!G15,'WK IV m'!I15)</f>
        <v>2051.0636702322936</v>
      </c>
      <c r="D30" s="23"/>
      <c r="E30" s="22"/>
      <c r="F30" s="22" t="s">
        <v>34</v>
      </c>
      <c r="G30" s="23" t="s">
        <v>37</v>
      </c>
      <c r="H30" s="23">
        <f>SUM('WK IV w'!E19,'WK IV w'!G19,'WK IV w'!I19)</f>
        <v>1969.6105811940547</v>
      </c>
      <c r="I30" s="23"/>
      <c r="J30" s="18"/>
    </row>
    <row r="31" spans="1:10" ht="15.75">
      <c r="A31" s="22" t="s">
        <v>35</v>
      </c>
      <c r="B31" s="23" t="s">
        <v>37</v>
      </c>
      <c r="C31" s="23">
        <f>SUM('WK IV m'!E11,'WK IV m'!G11,'WK IV m'!I11)</f>
        <v>2036.2618927257158</v>
      </c>
      <c r="D31" s="23"/>
      <c r="E31" s="22"/>
      <c r="F31" s="22"/>
      <c r="G31" s="22"/>
      <c r="H31" s="23"/>
      <c r="I31" s="23"/>
      <c r="J31" s="18"/>
    </row>
    <row r="32" spans="1:10" ht="15.75">
      <c r="A32" s="22"/>
      <c r="B32" s="23"/>
      <c r="C32" s="23"/>
      <c r="D32" s="22"/>
      <c r="E32" s="22"/>
      <c r="F32" s="22"/>
      <c r="G32" s="22"/>
      <c r="H32" s="23"/>
      <c r="I32" s="26"/>
      <c r="J32" s="18"/>
    </row>
    <row r="33" spans="1:10" ht="15.75">
      <c r="A33" s="26"/>
      <c r="B33" s="30"/>
      <c r="C33" s="23"/>
      <c r="D33" s="22"/>
      <c r="E33" s="22"/>
      <c r="F33" s="26"/>
      <c r="G33" s="26"/>
      <c r="H33" s="23"/>
      <c r="I33" s="26"/>
      <c r="J33" s="18"/>
    </row>
  </sheetData>
  <sheetProtection/>
  <printOptions/>
  <pageMargins left="0.7086614173228347" right="0.57" top="0.3937007874015748" bottom="0.3937007874015748" header="0.31496062992125984" footer="0.3149606299212598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3">
      <selection activeCell="H32" sqref="H32"/>
    </sheetView>
  </sheetViews>
  <sheetFormatPr defaultColWidth="11.421875" defaultRowHeight="15"/>
  <cols>
    <col min="1" max="1" width="7.00390625" style="0" customWidth="1"/>
    <col min="2" max="2" width="28.00390625" style="0" bestFit="1" customWidth="1"/>
    <col min="7" max="7" width="21.7109375" style="0" bestFit="1" customWidth="1"/>
  </cols>
  <sheetData>
    <row r="1" spans="1:9" s="19" customFormat="1" ht="21">
      <c r="A1" s="25" t="s">
        <v>49</v>
      </c>
      <c r="B1" s="25"/>
      <c r="C1" s="25"/>
      <c r="D1" s="24"/>
      <c r="E1" s="24"/>
      <c r="F1" s="24"/>
      <c r="G1" s="24"/>
      <c r="H1" s="24"/>
      <c r="I1" s="24"/>
    </row>
    <row r="2" spans="1:10" ht="15.7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.75">
      <c r="A3" s="20" t="s">
        <v>23</v>
      </c>
      <c r="B3" s="21"/>
      <c r="C3" s="20"/>
      <c r="D3" s="20"/>
      <c r="E3" s="20"/>
      <c r="F3" s="20" t="s">
        <v>27</v>
      </c>
      <c r="G3" s="20"/>
      <c r="H3" s="22"/>
      <c r="I3" s="22"/>
      <c r="J3" s="18"/>
    </row>
    <row r="4" spans="1:10" ht="15.75">
      <c r="A4" s="22" t="s">
        <v>16</v>
      </c>
      <c r="B4" s="22" t="s">
        <v>0</v>
      </c>
      <c r="C4" s="22" t="s">
        <v>24</v>
      </c>
      <c r="D4" s="22"/>
      <c r="E4" s="22"/>
      <c r="F4" s="22" t="s">
        <v>16</v>
      </c>
      <c r="G4" s="22" t="s">
        <v>0</v>
      </c>
      <c r="H4" s="22" t="s">
        <v>24</v>
      </c>
      <c r="I4" s="22"/>
      <c r="J4" s="18"/>
    </row>
    <row r="5" spans="1:10" ht="15.75">
      <c r="A5" s="22" t="s">
        <v>30</v>
      </c>
      <c r="B5" s="23" t="s">
        <v>44</v>
      </c>
      <c r="C5" s="23">
        <f>SUM('WK II m'!E7,'WK II m'!G7,'WK II m'!I7,'WK II m'!K7)</f>
        <v>3745.56911962279</v>
      </c>
      <c r="D5" s="23"/>
      <c r="E5" s="22"/>
      <c r="F5" s="22" t="s">
        <v>30</v>
      </c>
      <c r="G5" s="23" t="s">
        <v>44</v>
      </c>
      <c r="H5" s="23">
        <f>SUM('WK II w'!E7,'WK II w'!G7,'WK II w'!K7,'WK II w'!I7)</f>
        <v>3744.8376230061713</v>
      </c>
      <c r="I5" s="23"/>
      <c r="J5" s="18"/>
    </row>
    <row r="6" spans="1:10" ht="15.75">
      <c r="A6" s="22" t="s">
        <v>31</v>
      </c>
      <c r="B6" s="23"/>
      <c r="C6" s="23"/>
      <c r="D6" s="23"/>
      <c r="E6" s="22"/>
      <c r="F6" s="22" t="s">
        <v>31</v>
      </c>
      <c r="G6" s="23" t="s">
        <v>37</v>
      </c>
      <c r="H6" s="23">
        <f>SUM('WK II w'!E11,'WK II w'!G11,'WK II w'!K11,'WK II w'!I11)</f>
        <v>3716.091860763024</v>
      </c>
      <c r="I6" s="23"/>
      <c r="J6" s="18"/>
    </row>
    <row r="7" spans="1:10" ht="15.75">
      <c r="A7" s="22" t="s">
        <v>32</v>
      </c>
      <c r="B7" s="27"/>
      <c r="C7" s="23"/>
      <c r="D7" s="22"/>
      <c r="E7" s="22"/>
      <c r="F7" s="22" t="s">
        <v>32</v>
      </c>
      <c r="G7" s="23"/>
      <c r="H7" s="23"/>
      <c r="I7" s="22"/>
      <c r="J7" s="18"/>
    </row>
    <row r="8" spans="1:10" ht="15.75">
      <c r="A8" s="22" t="s">
        <v>33</v>
      </c>
      <c r="B8" s="29"/>
      <c r="C8" s="23"/>
      <c r="D8" s="22"/>
      <c r="E8" s="22"/>
      <c r="F8" s="22"/>
      <c r="G8" s="22"/>
      <c r="H8" s="23"/>
      <c r="I8" s="22"/>
      <c r="J8" s="18"/>
    </row>
    <row r="9" spans="1:10" ht="15.75">
      <c r="A9" s="22" t="s">
        <v>34</v>
      </c>
      <c r="B9" s="23"/>
      <c r="C9" s="23"/>
      <c r="D9" s="22"/>
      <c r="E9" s="22"/>
      <c r="F9" s="22"/>
      <c r="G9" s="22"/>
      <c r="H9" s="23"/>
      <c r="I9" s="22"/>
      <c r="J9" s="18"/>
    </row>
    <row r="10" spans="1:10" ht="15.75">
      <c r="A10" s="22" t="s">
        <v>35</v>
      </c>
      <c r="B10" s="23"/>
      <c r="C10" s="23"/>
      <c r="D10" s="22"/>
      <c r="E10" s="22"/>
      <c r="F10" s="22"/>
      <c r="G10" s="22"/>
      <c r="H10" s="23"/>
      <c r="I10" s="22"/>
      <c r="J10" s="18"/>
    </row>
    <row r="11" spans="1:10" ht="15.75">
      <c r="A11" s="22"/>
      <c r="B11" s="22"/>
      <c r="C11" s="23"/>
      <c r="D11" s="22"/>
      <c r="E11" s="22"/>
      <c r="F11" s="22"/>
      <c r="G11" s="22"/>
      <c r="H11" s="23"/>
      <c r="I11" s="22"/>
      <c r="J11" s="18"/>
    </row>
    <row r="12" spans="1:10" ht="15.75">
      <c r="A12" s="22"/>
      <c r="B12" s="22"/>
      <c r="C12" s="23"/>
      <c r="D12" s="22"/>
      <c r="E12" s="22"/>
      <c r="F12" s="22"/>
      <c r="G12" s="22"/>
      <c r="H12" s="23"/>
      <c r="I12" s="22"/>
      <c r="J12" s="18"/>
    </row>
    <row r="13" spans="1:10" ht="15.75">
      <c r="A13" s="20" t="s">
        <v>25</v>
      </c>
      <c r="B13" s="21"/>
      <c r="C13" s="20"/>
      <c r="D13" s="20"/>
      <c r="E13" s="20"/>
      <c r="F13" s="20" t="s">
        <v>28</v>
      </c>
      <c r="G13" s="20"/>
      <c r="H13" s="22"/>
      <c r="I13" s="22"/>
      <c r="J13" s="18"/>
    </row>
    <row r="14" spans="1:10" ht="15.75">
      <c r="A14" s="22" t="s">
        <v>16</v>
      </c>
      <c r="B14" s="22" t="s">
        <v>0</v>
      </c>
      <c r="C14" s="22" t="s">
        <v>24</v>
      </c>
      <c r="D14" s="22"/>
      <c r="E14" s="22"/>
      <c r="F14" s="22" t="s">
        <v>16</v>
      </c>
      <c r="G14" s="22" t="s">
        <v>0</v>
      </c>
      <c r="H14" s="22" t="s">
        <v>24</v>
      </c>
      <c r="I14" s="22"/>
      <c r="J14" s="18"/>
    </row>
    <row r="15" spans="1:10" ht="15.75">
      <c r="A15" s="22" t="s">
        <v>30</v>
      </c>
      <c r="B15" s="23" t="s">
        <v>36</v>
      </c>
      <c r="C15" s="23">
        <f>SUM('WK III m'!E11,'WK III m'!G11,'WK III m'!I11,'WK III m'!K11)</f>
        <v>3735.4700213553183</v>
      </c>
      <c r="D15" s="23"/>
      <c r="E15" s="22"/>
      <c r="F15" s="22" t="s">
        <v>30</v>
      </c>
      <c r="G15" s="23" t="s">
        <v>39</v>
      </c>
      <c r="H15" s="23">
        <f>SUM('WK III w'!E7,'WK III w'!G7,'WK III w'!I7,'WK III w'!K7)</f>
        <v>3204.220202165084</v>
      </c>
      <c r="I15" s="23"/>
      <c r="J15" s="18"/>
    </row>
    <row r="16" spans="1:10" ht="15.75">
      <c r="A16" s="22" t="s">
        <v>31</v>
      </c>
      <c r="B16" s="23" t="s">
        <v>37</v>
      </c>
      <c r="C16" s="23">
        <f>SUM('WK III m'!E7,'WK III m'!G7,'WK III m'!I7,'WK III m'!K7)</f>
        <v>3478.614389204134</v>
      </c>
      <c r="D16" s="23"/>
      <c r="E16" s="22"/>
      <c r="F16" s="22" t="s">
        <v>31</v>
      </c>
      <c r="G16" s="23"/>
      <c r="H16" s="23"/>
      <c r="I16" s="23"/>
      <c r="J16" s="18"/>
    </row>
    <row r="17" spans="1:10" ht="15.75">
      <c r="A17" s="22" t="s">
        <v>32</v>
      </c>
      <c r="B17" s="23"/>
      <c r="C17" s="23"/>
      <c r="D17" s="23"/>
      <c r="E17" s="22"/>
      <c r="F17" s="22" t="s">
        <v>32</v>
      </c>
      <c r="G17" s="23"/>
      <c r="H17" s="23"/>
      <c r="I17" s="23"/>
      <c r="J17" s="18"/>
    </row>
    <row r="18" spans="1:10" ht="15.75">
      <c r="A18" s="22" t="s">
        <v>33</v>
      </c>
      <c r="B18" s="23"/>
      <c r="C18" s="23"/>
      <c r="D18" s="23"/>
      <c r="E18" s="22"/>
      <c r="F18" s="22" t="s">
        <v>33</v>
      </c>
      <c r="G18" s="23"/>
      <c r="H18" s="23"/>
      <c r="I18" s="23"/>
      <c r="J18" s="18"/>
    </row>
    <row r="19" spans="1:10" ht="15.75">
      <c r="A19" s="22" t="s">
        <v>34</v>
      </c>
      <c r="B19" s="23"/>
      <c r="C19" s="23"/>
      <c r="D19" s="23"/>
      <c r="E19" s="22"/>
      <c r="F19" s="22" t="s">
        <v>34</v>
      </c>
      <c r="G19" s="23"/>
      <c r="H19" s="23"/>
      <c r="I19" s="22"/>
      <c r="J19" s="18"/>
    </row>
    <row r="20" spans="1:10" ht="15.75">
      <c r="A20" s="22" t="s">
        <v>35</v>
      </c>
      <c r="B20" s="23"/>
      <c r="C20" s="23"/>
      <c r="D20" s="22"/>
      <c r="E20" s="22"/>
      <c r="F20" s="22" t="s">
        <v>35</v>
      </c>
      <c r="G20" s="23"/>
      <c r="H20" s="23"/>
      <c r="I20" s="22"/>
      <c r="J20" s="18"/>
    </row>
    <row r="21" spans="1:10" ht="15.75">
      <c r="A21" s="22" t="s">
        <v>38</v>
      </c>
      <c r="B21" s="23"/>
      <c r="C21" s="23"/>
      <c r="D21" s="22"/>
      <c r="E21" s="22"/>
      <c r="F21" s="22" t="s">
        <v>38</v>
      </c>
      <c r="G21" s="23"/>
      <c r="H21" s="23"/>
      <c r="I21" s="22"/>
      <c r="J21" s="18"/>
    </row>
    <row r="22" spans="1:10" ht="15.75">
      <c r="A22" s="22"/>
      <c r="B22" s="22"/>
      <c r="C22" s="23"/>
      <c r="D22" s="22"/>
      <c r="E22" s="22"/>
      <c r="F22" s="22" t="s">
        <v>43</v>
      </c>
      <c r="G22" s="23"/>
      <c r="H22" s="23"/>
      <c r="I22" s="22"/>
      <c r="J22" s="18"/>
    </row>
    <row r="23" spans="1:10" ht="15.75">
      <c r="A23" s="22"/>
      <c r="B23" s="22"/>
      <c r="C23" s="23"/>
      <c r="D23" s="22"/>
      <c r="E23" s="22"/>
      <c r="F23" s="22"/>
      <c r="G23" s="22"/>
      <c r="H23" s="23"/>
      <c r="I23" s="22"/>
      <c r="J23" s="18"/>
    </row>
    <row r="24" spans="1:10" ht="15.75">
      <c r="A24" s="20" t="s">
        <v>26</v>
      </c>
      <c r="B24" s="21"/>
      <c r="C24" s="20"/>
      <c r="D24" s="22"/>
      <c r="E24" s="22"/>
      <c r="F24" s="20" t="s">
        <v>29</v>
      </c>
      <c r="G24" s="20"/>
      <c r="H24" s="22"/>
      <c r="I24" s="22"/>
      <c r="J24" s="18"/>
    </row>
    <row r="25" spans="1:10" ht="15.75">
      <c r="A25" s="22" t="s">
        <v>16</v>
      </c>
      <c r="B25" s="22" t="s">
        <v>0</v>
      </c>
      <c r="C25" s="22" t="s">
        <v>24</v>
      </c>
      <c r="D25" s="22"/>
      <c r="E25" s="22"/>
      <c r="F25" s="22" t="s">
        <v>16</v>
      </c>
      <c r="G25" s="22" t="s">
        <v>0</v>
      </c>
      <c r="H25" s="22" t="s">
        <v>24</v>
      </c>
      <c r="I25" s="22"/>
      <c r="J25" s="18"/>
    </row>
    <row r="26" spans="1:10" ht="15.75">
      <c r="A26" s="22" t="s">
        <v>30</v>
      </c>
      <c r="B26" s="28" t="s">
        <v>41</v>
      </c>
      <c r="C26" s="23">
        <f>SUM('WK IV m'!E7,'WK IV m'!G7,'WK IV m'!I7,'WK IV m'!K7)</f>
        <v>3165.9322541619667</v>
      </c>
      <c r="D26" s="22"/>
      <c r="E26" s="22"/>
      <c r="F26" s="22" t="s">
        <v>30</v>
      </c>
      <c r="G26" s="30" t="s">
        <v>44</v>
      </c>
      <c r="H26" s="23">
        <f>SUM('WK IV w'!E23,'WK IV w'!G23,'WK IV w'!I23,'WK IV w'!K23)</f>
        <v>3211.2113041338466</v>
      </c>
      <c r="I26" s="23"/>
      <c r="J26" s="18"/>
    </row>
    <row r="27" spans="1:10" ht="15.75">
      <c r="A27" s="22" t="s">
        <v>31</v>
      </c>
      <c r="B27" s="28" t="s">
        <v>45</v>
      </c>
      <c r="C27" s="23">
        <f>SUM('WK IV m'!E19,'WK IV m'!G19,'WK IV m'!I19,'WK IV m'!K19)</f>
        <v>3066.629062814398</v>
      </c>
      <c r="D27" s="23"/>
      <c r="E27" s="22"/>
      <c r="F27" s="22" t="s">
        <v>31</v>
      </c>
      <c r="G27" s="23" t="s">
        <v>45</v>
      </c>
      <c r="H27" s="23">
        <f>SUM('WK IV w'!E15,'WK IV w'!G15,'WK IV w'!I15,'WK IV w'!K15)</f>
        <v>3011.3787150055996</v>
      </c>
      <c r="I27" s="23"/>
      <c r="J27" s="18"/>
    </row>
    <row r="28" spans="1:10" ht="15.75">
      <c r="A28" s="22" t="s">
        <v>32</v>
      </c>
      <c r="B28" s="23" t="s">
        <v>42</v>
      </c>
      <c r="C28" s="23">
        <f>SUM('WK IV m'!E23,'WK IV m'!G23,'WK IV m'!I23,'WK IV m'!K23)</f>
        <v>2932.9941012257254</v>
      </c>
      <c r="D28" s="23"/>
      <c r="E28" s="22"/>
      <c r="F28" s="22" t="s">
        <v>32</v>
      </c>
      <c r="G28" s="23" t="s">
        <v>42</v>
      </c>
      <c r="H28" s="23">
        <f>SUM('WK IV w'!E7,'WK IV w'!G7,'WK IV w'!I7,'WK IV w'!K7)</f>
        <v>2904.0979507380116</v>
      </c>
      <c r="I28" s="23"/>
      <c r="J28" s="18"/>
    </row>
    <row r="29" spans="1:10" ht="15.75">
      <c r="A29" s="22" t="s">
        <v>33</v>
      </c>
      <c r="B29" s="23" t="s">
        <v>44</v>
      </c>
      <c r="C29" s="23">
        <f>SUM('WK IV m'!E27,'WK IV m'!G27,'WK IV m'!I27,'WK IV m'!K27)</f>
        <v>2857.906338444285</v>
      </c>
      <c r="D29" s="23"/>
      <c r="E29" s="22"/>
      <c r="F29" s="22" t="s">
        <v>33</v>
      </c>
      <c r="G29" s="23" t="s">
        <v>37</v>
      </c>
      <c r="H29" s="23">
        <f>SUM('WK IV w'!E19,'WK IV w'!G19,'WK IV w'!I19,'WK IV w'!K19)</f>
        <v>2840.0244582141095</v>
      </c>
      <c r="I29" s="23"/>
      <c r="J29" s="18"/>
    </row>
    <row r="30" spans="1:10" ht="15.75">
      <c r="A30" s="22" t="s">
        <v>34</v>
      </c>
      <c r="B30" s="23" t="s">
        <v>37</v>
      </c>
      <c r="C30" s="23">
        <f>SUM('WK IV m'!E11,'WK IV m'!G11,'WK IV m'!I11,'WK IV m'!K11)</f>
        <v>2824.5911666043157</v>
      </c>
      <c r="D30" s="23"/>
      <c r="E30" s="22"/>
      <c r="F30" s="22" t="s">
        <v>34</v>
      </c>
      <c r="G30" s="23" t="s">
        <v>40</v>
      </c>
      <c r="H30" s="23">
        <f>SUM('WK IV w'!E11,'WK IV w'!G11,'WK IV w'!I11,'WK IV w'!K11)</f>
        <v>2765.292288573466</v>
      </c>
      <c r="I30" s="23"/>
      <c r="J30" s="18"/>
    </row>
    <row r="31" spans="1:10" ht="15.75">
      <c r="A31" s="22" t="s">
        <v>35</v>
      </c>
      <c r="B31" s="23" t="s">
        <v>40</v>
      </c>
      <c r="C31" s="23">
        <f>SUM('WK IV m'!E15,'WK IV m'!G15,'WK IV m'!I15,'WK IV m'!K15)</f>
        <v>2792.3387225331553</v>
      </c>
      <c r="D31" s="23"/>
      <c r="E31" s="22"/>
      <c r="F31" s="22"/>
      <c r="G31" s="22"/>
      <c r="H31" s="23"/>
      <c r="I31" s="23"/>
      <c r="J31" s="18"/>
    </row>
    <row r="32" spans="1:10" ht="15.75">
      <c r="A32" s="22"/>
      <c r="B32" s="23"/>
      <c r="C32" s="23"/>
      <c r="D32" s="22"/>
      <c r="E32" s="22"/>
      <c r="F32" s="22"/>
      <c r="G32" s="22"/>
      <c r="H32" s="23"/>
      <c r="I32" s="26"/>
      <c r="J32" s="18"/>
    </row>
    <row r="33" spans="1:10" ht="15.75">
      <c r="A33" s="26"/>
      <c r="B33" s="30"/>
      <c r="C33" s="23"/>
      <c r="D33" s="22"/>
      <c r="E33" s="22"/>
      <c r="F33" s="26"/>
      <c r="G33" s="26"/>
      <c r="H33" s="23"/>
      <c r="I33" s="26"/>
      <c r="J33" s="18"/>
    </row>
  </sheetData>
  <sheetProtection/>
  <printOptions/>
  <pageMargins left="0.7086614173228347" right="0.57" top="0.3937007874015748" bottom="0.3937007874015748" header="0.31496062992125984" footer="0.31496062992125984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zoomScale="85" zoomScaleNormal="85" zoomScalePageLayoutView="0" workbookViewId="0" topLeftCell="A16">
      <selection activeCell="B25" sqref="B25:C31"/>
    </sheetView>
  </sheetViews>
  <sheetFormatPr defaultColWidth="11.421875" defaultRowHeight="15"/>
  <cols>
    <col min="1" max="1" width="7.00390625" style="0" customWidth="1"/>
    <col min="2" max="2" width="28.00390625" style="0" bestFit="1" customWidth="1"/>
    <col min="7" max="7" width="22.7109375" style="0" bestFit="1" customWidth="1"/>
    <col min="8" max="8" width="10.421875" style="0" customWidth="1"/>
  </cols>
  <sheetData>
    <row r="1" spans="1:9" s="19" customFormat="1" ht="21">
      <c r="A1" s="25" t="s">
        <v>50</v>
      </c>
      <c r="B1" s="25"/>
      <c r="C1" s="25"/>
      <c r="D1" s="24"/>
      <c r="E1" s="24"/>
      <c r="F1" s="24"/>
      <c r="G1" s="24"/>
      <c r="H1" s="24"/>
      <c r="I1" s="24"/>
    </row>
    <row r="2" spans="1:10" ht="15.7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.75">
      <c r="A3" s="20" t="s">
        <v>23</v>
      </c>
      <c r="B3" s="21"/>
      <c r="C3" s="20"/>
      <c r="D3" s="20"/>
      <c r="E3" s="20"/>
      <c r="F3" s="20" t="s">
        <v>27</v>
      </c>
      <c r="G3" s="20"/>
      <c r="H3" s="22"/>
      <c r="I3" s="22"/>
      <c r="J3" s="18"/>
    </row>
    <row r="4" spans="1:10" ht="15.75">
      <c r="A4" s="22" t="s">
        <v>16</v>
      </c>
      <c r="B4" s="22" t="s">
        <v>0</v>
      </c>
      <c r="C4" s="22" t="s">
        <v>24</v>
      </c>
      <c r="D4" s="22"/>
      <c r="E4" s="22"/>
      <c r="F4" s="22" t="s">
        <v>16</v>
      </c>
      <c r="G4" s="22" t="s">
        <v>0</v>
      </c>
      <c r="H4" s="22" t="s">
        <v>24</v>
      </c>
      <c r="I4" s="22"/>
      <c r="J4" s="18"/>
    </row>
    <row r="5" spans="1:10" ht="15.75">
      <c r="A5" s="22" t="s">
        <v>30</v>
      </c>
      <c r="B5" s="23" t="s">
        <v>44</v>
      </c>
      <c r="C5" s="23">
        <f>SUM('WK II m'!M7,'WK II m'!G7,'WK II m'!K7,'WK II m'!I7,'WK II m'!E7)</f>
        <v>4780.508645837201</v>
      </c>
      <c r="D5" s="23"/>
      <c r="E5" s="22"/>
      <c r="F5" s="22" t="s">
        <v>30</v>
      </c>
      <c r="G5" s="23" t="s">
        <v>44</v>
      </c>
      <c r="H5" s="23">
        <f>SUM('WK II w'!M7,'WK II w'!G7,'WK II w'!K7,'WK II w'!I7,'WK II w'!E7)</f>
        <v>4664.308027791192</v>
      </c>
      <c r="I5" s="23"/>
      <c r="J5" s="18"/>
    </row>
    <row r="6" spans="1:10" ht="15.75">
      <c r="A6" s="22" t="s">
        <v>31</v>
      </c>
      <c r="B6" s="23"/>
      <c r="C6" s="23"/>
      <c r="D6" s="23"/>
      <c r="E6" s="22"/>
      <c r="F6" s="22" t="s">
        <v>31</v>
      </c>
      <c r="G6" s="23" t="s">
        <v>37</v>
      </c>
      <c r="H6" s="23">
        <f>SUM('WK II w'!M11,'WK II w'!G11,'WK II w'!K11,'WK II w'!I11,'WK II w'!E11)</f>
        <v>4511.195432765029</v>
      </c>
      <c r="I6" s="23"/>
      <c r="J6" s="18"/>
    </row>
    <row r="7" spans="1:10" ht="15.75">
      <c r="A7" s="22" t="s">
        <v>32</v>
      </c>
      <c r="B7" s="31"/>
      <c r="C7" s="23"/>
      <c r="D7" s="22"/>
      <c r="E7" s="22"/>
      <c r="F7" s="22" t="s">
        <v>32</v>
      </c>
      <c r="G7" s="23"/>
      <c r="H7" s="23"/>
      <c r="I7" s="22"/>
      <c r="J7" s="18"/>
    </row>
    <row r="8" spans="1:10" ht="15.75">
      <c r="A8" s="22" t="s">
        <v>33</v>
      </c>
      <c r="B8" s="29"/>
      <c r="C8" s="23"/>
      <c r="D8" s="22"/>
      <c r="E8" s="22"/>
      <c r="F8" s="22"/>
      <c r="G8" s="22"/>
      <c r="H8" s="23"/>
      <c r="I8" s="22"/>
      <c r="J8" s="18"/>
    </row>
    <row r="9" spans="1:10" ht="15.75">
      <c r="A9" s="22" t="s">
        <v>34</v>
      </c>
      <c r="B9" s="23"/>
      <c r="C9" s="23"/>
      <c r="D9" s="22"/>
      <c r="E9" s="22"/>
      <c r="F9" s="22"/>
      <c r="G9" s="22"/>
      <c r="H9" s="23"/>
      <c r="I9" s="22"/>
      <c r="J9" s="18"/>
    </row>
    <row r="10" spans="1:10" ht="15.75">
      <c r="A10" s="22" t="s">
        <v>35</v>
      </c>
      <c r="B10" s="23"/>
      <c r="C10" s="23"/>
      <c r="D10" s="22"/>
      <c r="E10" s="22"/>
      <c r="F10" s="22"/>
      <c r="G10" s="22"/>
      <c r="H10" s="23"/>
      <c r="I10" s="22"/>
      <c r="J10" s="18"/>
    </row>
    <row r="11" spans="1:10" ht="15.75">
      <c r="A11" s="22"/>
      <c r="B11" s="22"/>
      <c r="C11" s="23"/>
      <c r="D11" s="22"/>
      <c r="E11" s="22"/>
      <c r="F11" s="22"/>
      <c r="G11" s="22"/>
      <c r="H11" s="23"/>
      <c r="I11" s="22"/>
      <c r="J11" s="18"/>
    </row>
    <row r="12" spans="1:10" ht="15.75">
      <c r="A12" s="22"/>
      <c r="B12" s="22"/>
      <c r="C12" s="23"/>
      <c r="D12" s="22"/>
      <c r="E12" s="22"/>
      <c r="F12" s="22"/>
      <c r="G12" s="22"/>
      <c r="H12" s="23"/>
      <c r="I12" s="22"/>
      <c r="J12" s="18"/>
    </row>
    <row r="13" spans="1:10" ht="15.75">
      <c r="A13" s="20" t="s">
        <v>25</v>
      </c>
      <c r="B13" s="21"/>
      <c r="C13" s="20"/>
      <c r="D13" s="20"/>
      <c r="E13" s="20"/>
      <c r="F13" s="20" t="s">
        <v>28</v>
      </c>
      <c r="G13" s="20"/>
      <c r="H13" s="22"/>
      <c r="I13" s="22"/>
      <c r="J13" s="18"/>
    </row>
    <row r="14" spans="1:10" ht="15.75">
      <c r="A14" s="22" t="s">
        <v>16</v>
      </c>
      <c r="B14" s="22" t="s">
        <v>0</v>
      </c>
      <c r="C14" s="22" t="s">
        <v>24</v>
      </c>
      <c r="D14" s="22"/>
      <c r="E14" s="22"/>
      <c r="F14" s="22" t="s">
        <v>16</v>
      </c>
      <c r="G14" s="22" t="s">
        <v>0</v>
      </c>
      <c r="H14" s="22" t="s">
        <v>24</v>
      </c>
      <c r="I14" s="22"/>
      <c r="J14" s="18"/>
    </row>
    <row r="15" spans="1:10" ht="15.75">
      <c r="A15" s="22" t="s">
        <v>30</v>
      </c>
      <c r="B15" s="23" t="s">
        <v>36</v>
      </c>
      <c r="C15" s="23">
        <f>SUM('WK III m'!E11,'WK III m'!G11,'WK III m'!I11,'WK III m'!K11,'WK III m'!M11)</f>
        <v>4651.100749340441</v>
      </c>
      <c r="D15" s="23"/>
      <c r="E15" s="22"/>
      <c r="F15" s="22" t="s">
        <v>30</v>
      </c>
      <c r="G15" s="23" t="s">
        <v>39</v>
      </c>
      <c r="H15" s="23">
        <f>SUM('WK III w'!E7,'WK III w'!G7,'WK III w'!I7,'WK III w'!K7,'WK III w'!M7)</f>
        <v>4119.309793238182</v>
      </c>
      <c r="I15" s="23"/>
      <c r="J15" s="18"/>
    </row>
    <row r="16" spans="1:10" ht="15.75">
      <c r="A16" s="22" t="s">
        <v>31</v>
      </c>
      <c r="B16" s="23" t="s">
        <v>37</v>
      </c>
      <c r="C16" s="23">
        <f>SUM('WK III m'!E7,'WK III m'!G7,'WK III m'!I7,'WK III m'!K7,'WK III m'!M7)</f>
        <v>4220.815916951986</v>
      </c>
      <c r="D16" s="23"/>
      <c r="E16" s="22"/>
      <c r="F16" s="22" t="s">
        <v>31</v>
      </c>
      <c r="G16" s="23"/>
      <c r="H16" s="23"/>
      <c r="I16" s="23"/>
      <c r="J16" s="18"/>
    </row>
    <row r="17" spans="1:10" ht="15.75">
      <c r="A17" s="22" t="s">
        <v>32</v>
      </c>
      <c r="B17" s="23"/>
      <c r="C17" s="23"/>
      <c r="D17" s="23"/>
      <c r="E17" s="22"/>
      <c r="F17" s="22" t="s">
        <v>32</v>
      </c>
      <c r="G17" s="23"/>
      <c r="H17" s="23"/>
      <c r="I17" s="23"/>
      <c r="J17" s="18"/>
    </row>
    <row r="18" spans="1:10" ht="15.75">
      <c r="A18" s="22" t="s">
        <v>33</v>
      </c>
      <c r="B18" s="23"/>
      <c r="C18" s="23"/>
      <c r="D18" s="23"/>
      <c r="E18" s="22"/>
      <c r="F18" s="22" t="s">
        <v>33</v>
      </c>
      <c r="G18" s="23"/>
      <c r="H18" s="23"/>
      <c r="I18" s="23"/>
      <c r="J18" s="18"/>
    </row>
    <row r="19" spans="1:10" ht="15.75">
      <c r="A19" s="22" t="s">
        <v>34</v>
      </c>
      <c r="B19" s="22"/>
      <c r="C19" s="23"/>
      <c r="D19" s="23"/>
      <c r="E19" s="22"/>
      <c r="F19" s="22" t="s">
        <v>34</v>
      </c>
      <c r="G19" s="23"/>
      <c r="H19" s="23"/>
      <c r="I19" s="22"/>
      <c r="J19" s="18"/>
    </row>
    <row r="20" spans="1:10" ht="15.75">
      <c r="A20" s="22" t="s">
        <v>35</v>
      </c>
      <c r="B20" s="22"/>
      <c r="C20" s="23"/>
      <c r="D20" s="22"/>
      <c r="E20" s="22"/>
      <c r="F20" s="22" t="s">
        <v>35</v>
      </c>
      <c r="G20" s="23"/>
      <c r="H20" s="23"/>
      <c r="I20" s="22"/>
      <c r="J20" s="18"/>
    </row>
    <row r="21" spans="1:10" ht="15.75">
      <c r="A21" s="22" t="s">
        <v>38</v>
      </c>
      <c r="B21" s="22"/>
      <c r="C21" s="23"/>
      <c r="D21" s="22"/>
      <c r="E21" s="22"/>
      <c r="F21" s="22" t="s">
        <v>38</v>
      </c>
      <c r="G21" s="23"/>
      <c r="H21" s="23"/>
      <c r="I21" s="22"/>
      <c r="J21" s="18"/>
    </row>
    <row r="22" spans="1:10" ht="15.75">
      <c r="A22" s="22"/>
      <c r="B22" s="22"/>
      <c r="C22" s="23"/>
      <c r="D22" s="22"/>
      <c r="E22" s="22"/>
      <c r="F22" s="22" t="s">
        <v>43</v>
      </c>
      <c r="G22" s="23"/>
      <c r="H22" s="23"/>
      <c r="I22" s="22"/>
      <c r="J22" s="18"/>
    </row>
    <row r="23" spans="1:10" ht="15.75">
      <c r="A23" s="22"/>
      <c r="B23" s="22"/>
      <c r="C23" s="23"/>
      <c r="D23" s="22"/>
      <c r="E23" s="22"/>
      <c r="F23" s="22"/>
      <c r="G23" s="22"/>
      <c r="H23" s="23"/>
      <c r="I23" s="22"/>
      <c r="J23" s="18"/>
    </row>
    <row r="24" spans="1:10" ht="15.75">
      <c r="A24" s="20" t="s">
        <v>26</v>
      </c>
      <c r="B24" s="21"/>
      <c r="C24" s="20"/>
      <c r="D24" s="22"/>
      <c r="E24" s="22"/>
      <c r="F24" s="20" t="s">
        <v>29</v>
      </c>
      <c r="G24" s="20"/>
      <c r="H24" s="22"/>
      <c r="I24" s="22"/>
      <c r="J24" s="18"/>
    </row>
    <row r="25" spans="1:10" ht="15.75">
      <c r="A25" s="22" t="s">
        <v>16</v>
      </c>
      <c r="B25" s="22" t="s">
        <v>0</v>
      </c>
      <c r="C25" s="22" t="s">
        <v>24</v>
      </c>
      <c r="D25" s="22"/>
      <c r="E25" s="22"/>
      <c r="F25" s="22" t="s">
        <v>16</v>
      </c>
      <c r="G25" s="22" t="s">
        <v>0</v>
      </c>
      <c r="H25" s="22" t="s">
        <v>24</v>
      </c>
      <c r="I25" s="22"/>
      <c r="J25" s="18"/>
    </row>
    <row r="26" spans="1:10" ht="15.75">
      <c r="A26" s="22" t="s">
        <v>30</v>
      </c>
      <c r="B26" s="28" t="s">
        <v>41</v>
      </c>
      <c r="C26" s="23">
        <f>SUM('WK IV m'!E7,'WK IV m'!G7,'WK IV m'!I7,'WK IV m'!K7,'WK IV m'!M7)</f>
        <v>3932.6007860478903</v>
      </c>
      <c r="D26" s="22"/>
      <c r="E26" s="22"/>
      <c r="F26" s="22" t="s">
        <v>30</v>
      </c>
      <c r="G26" s="30" t="s">
        <v>44</v>
      </c>
      <c r="H26" s="23">
        <f>SUM('WK IV w'!E23,'WK IV w'!G23,'WK IV w'!I23,'WK IV w'!K23,'WK IV w'!M23)</f>
        <v>4055.7587086812514</v>
      </c>
      <c r="I26" s="23"/>
      <c r="J26" s="18"/>
    </row>
    <row r="27" spans="1:10" ht="15.75">
      <c r="A27" s="22" t="s">
        <v>31</v>
      </c>
      <c r="B27" s="28" t="s">
        <v>45</v>
      </c>
      <c r="C27" s="23">
        <f>SUM('WK IV m'!E19,'WK IV m'!G19,'WK IV m'!I19,'WK IV m'!K19,'WK IV m'!M19)</f>
        <v>3927.8827496964473</v>
      </c>
      <c r="D27" s="23"/>
      <c r="E27" s="22"/>
      <c r="F27" s="22" t="s">
        <v>31</v>
      </c>
      <c r="G27" s="23" t="s">
        <v>45</v>
      </c>
      <c r="H27" s="23">
        <f>SUM('WK IV w'!E15,'WK IV w'!G15,'WK IV w'!I15,'WK IV w'!K15,'WK IV w'!M15)</f>
        <v>3822.0184030654586</v>
      </c>
      <c r="I27" s="23"/>
      <c r="J27" s="18"/>
    </row>
    <row r="28" spans="1:10" ht="15.75">
      <c r="A28" s="22" t="s">
        <v>32</v>
      </c>
      <c r="B28" s="23" t="s">
        <v>42</v>
      </c>
      <c r="C28" s="23">
        <f>SUM('WK IV m'!E23,'WK IV m'!G23,'WK IV m'!I23,'WK IV m'!K23,'WK IV m'!M23)</f>
        <v>3763.5952731855027</v>
      </c>
      <c r="D28" s="23"/>
      <c r="E28" s="22"/>
      <c r="F28" s="22" t="s">
        <v>32</v>
      </c>
      <c r="G28" s="23" t="s">
        <v>37</v>
      </c>
      <c r="H28" s="23">
        <f>SUM('WK IV w'!E19,'WK IV w'!G19,'WK IV w'!I19,'WK IV w'!K19,'WK IV w'!M19)</f>
        <v>3758.144557369267</v>
      </c>
      <c r="I28" s="23"/>
      <c r="J28" s="18"/>
    </row>
    <row r="29" spans="1:10" ht="15.75">
      <c r="A29" s="22" t="s">
        <v>33</v>
      </c>
      <c r="B29" s="23" t="s">
        <v>44</v>
      </c>
      <c r="C29" s="23">
        <f>SUM('WK IV m'!E27,'WK IV m'!G27,'WK IV m'!I27,'WK IV m'!K27,'WK IV m'!M27)</f>
        <v>3626.37701453941</v>
      </c>
      <c r="D29" s="23"/>
      <c r="E29" s="22"/>
      <c r="F29" s="22" t="s">
        <v>33</v>
      </c>
      <c r="G29" s="23" t="s">
        <v>42</v>
      </c>
      <c r="H29" s="23">
        <f>SUM('WK IV w'!E7,'WK IV w'!G7,'WK IV w'!I7,'WK IV w'!K7,'WK IV w'!M7)</f>
        <v>3719.596197868588</v>
      </c>
      <c r="I29" s="23"/>
      <c r="J29" s="18"/>
    </row>
    <row r="30" spans="1:10" ht="15.75">
      <c r="A30" s="22" t="s">
        <v>34</v>
      </c>
      <c r="B30" s="23" t="s">
        <v>40</v>
      </c>
      <c r="C30" s="23">
        <f>SUM('WK IV m'!E15,'WK IV m'!G15,'WK IV m'!I15,'WK IV m'!K15,'WK IV m'!M15)</f>
        <v>3598.223428012216</v>
      </c>
      <c r="D30" s="23"/>
      <c r="E30" s="22"/>
      <c r="F30" s="22" t="s">
        <v>34</v>
      </c>
      <c r="G30" s="23" t="s">
        <v>40</v>
      </c>
      <c r="H30" s="23">
        <f>SUM('WK IV w'!E11,'WK IV w'!G11,'WK IV w'!I11,'WK IV w'!K11,'WK IV w'!M11)</f>
        <v>3660.037763120921</v>
      </c>
      <c r="I30" s="23"/>
      <c r="J30" s="18"/>
    </row>
    <row r="31" spans="1:10" ht="15.75">
      <c r="A31" s="22" t="s">
        <v>35</v>
      </c>
      <c r="B31" s="23" t="s">
        <v>37</v>
      </c>
      <c r="C31" s="23">
        <f>SUM('WK IV m'!E11,'WK IV m'!G11,'WK IV m'!I11,'WK IV m'!K11,'WK IV m'!M11)</f>
        <v>3499.939294254077</v>
      </c>
      <c r="D31" s="23"/>
      <c r="E31" s="22"/>
      <c r="F31" s="22"/>
      <c r="G31" s="22"/>
      <c r="H31" s="23"/>
      <c r="I31" s="23"/>
      <c r="J31" s="18"/>
    </row>
    <row r="32" spans="1:10" ht="15.75">
      <c r="A32" s="22"/>
      <c r="B32" s="23"/>
      <c r="C32" s="23"/>
      <c r="D32" s="22"/>
      <c r="E32" s="22"/>
      <c r="F32" s="22"/>
      <c r="G32" s="22"/>
      <c r="H32" s="23"/>
      <c r="I32" s="26"/>
      <c r="J32" s="18"/>
    </row>
    <row r="33" spans="1:10" ht="15.75">
      <c r="A33" s="26"/>
      <c r="B33" s="30"/>
      <c r="C33" s="23"/>
      <c r="D33" s="22"/>
      <c r="E33" s="22"/>
      <c r="F33" s="26"/>
      <c r="G33" s="26"/>
      <c r="H33" s="23"/>
      <c r="I33" s="26"/>
      <c r="J33" s="18"/>
    </row>
  </sheetData>
  <sheetProtection/>
  <printOptions/>
  <pageMargins left="0.7086614173228347" right="0.7086614173228347" top="0.3937007874015748" bottom="0.3937007874015748" header="0.31496062992125984" footer="0.31496062992125984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zoomScale="85" zoomScaleNormal="85" zoomScalePageLayoutView="0" workbookViewId="0" topLeftCell="A7">
      <selection activeCell="D18" sqref="D18"/>
    </sheetView>
  </sheetViews>
  <sheetFormatPr defaultColWidth="11.421875" defaultRowHeight="15"/>
  <cols>
    <col min="1" max="1" width="7.00390625" style="0" customWidth="1"/>
    <col min="2" max="2" width="28.00390625" style="0" bestFit="1" customWidth="1"/>
    <col min="7" max="7" width="22.7109375" style="0" bestFit="1" customWidth="1"/>
  </cols>
  <sheetData>
    <row r="1" spans="1:9" s="19" customFormat="1" ht="21">
      <c r="A1" s="25" t="s">
        <v>51</v>
      </c>
      <c r="B1" s="25"/>
      <c r="C1" s="25"/>
      <c r="D1" s="24"/>
      <c r="E1" s="24"/>
      <c r="F1" s="24"/>
      <c r="G1" s="24"/>
      <c r="H1" s="24"/>
      <c r="I1" s="24"/>
    </row>
    <row r="2" spans="1:10" ht="15.7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.75">
      <c r="A3" s="20" t="s">
        <v>23</v>
      </c>
      <c r="B3" s="21"/>
      <c r="C3" s="20"/>
      <c r="D3" s="20"/>
      <c r="E3" s="20"/>
      <c r="F3" s="20" t="s">
        <v>27</v>
      </c>
      <c r="G3" s="20"/>
      <c r="H3" s="22"/>
      <c r="I3" s="22"/>
      <c r="J3" s="18"/>
    </row>
    <row r="4" spans="1:10" ht="15.75">
      <c r="A4" s="22" t="s">
        <v>16</v>
      </c>
      <c r="B4" s="22" t="s">
        <v>0</v>
      </c>
      <c r="C4" s="22" t="s">
        <v>24</v>
      </c>
      <c r="D4" s="22"/>
      <c r="E4" s="22"/>
      <c r="F4" s="22" t="s">
        <v>16</v>
      </c>
      <c r="G4" s="22" t="s">
        <v>0</v>
      </c>
      <c r="H4" s="22" t="s">
        <v>24</v>
      </c>
      <c r="I4" s="22"/>
      <c r="J4" s="18"/>
    </row>
    <row r="5" spans="1:10" ht="15.75">
      <c r="A5" s="22" t="s">
        <v>30</v>
      </c>
      <c r="B5" s="23" t="s">
        <v>44</v>
      </c>
      <c r="C5" s="23">
        <f>SUM('WK II m'!M7,'WK II m'!G7,'WK II m'!K7,'WK II m'!I7,'WK II m'!E7,'WK II m'!O7)</f>
        <v>5734.146669631165</v>
      </c>
      <c r="D5" s="23"/>
      <c r="E5" s="22"/>
      <c r="F5" s="22" t="s">
        <v>30</v>
      </c>
      <c r="G5" s="23" t="s">
        <v>44</v>
      </c>
      <c r="H5" s="23">
        <f>SUM('WK II w'!M7,'WK II w'!G7,'WK II w'!K7,'WK II w'!I7,'WK II w'!E7,'WK II w'!O7)</f>
        <v>5428.758373528162</v>
      </c>
      <c r="I5" s="23"/>
      <c r="J5" s="18"/>
    </row>
    <row r="6" spans="1:10" ht="15.75">
      <c r="A6" s="22" t="s">
        <v>31</v>
      </c>
      <c r="B6" s="23"/>
      <c r="C6" s="23"/>
      <c r="D6" s="23"/>
      <c r="E6" s="22"/>
      <c r="F6" s="22" t="s">
        <v>31</v>
      </c>
      <c r="G6" s="23" t="s">
        <v>37</v>
      </c>
      <c r="H6" s="23">
        <f>SUM('WK II w'!M11,'WK II w'!G11,'WK II w'!K11,'WK II w'!I11,'WK II w'!E11,'WK II w'!O11)</f>
        <v>5388.420071906103</v>
      </c>
      <c r="I6" s="23"/>
      <c r="J6" s="18"/>
    </row>
    <row r="7" spans="1:10" ht="15.75">
      <c r="A7" s="22" t="s">
        <v>32</v>
      </c>
      <c r="B7" s="27"/>
      <c r="C7" s="23"/>
      <c r="D7" s="22"/>
      <c r="E7" s="22"/>
      <c r="F7" s="22" t="s">
        <v>32</v>
      </c>
      <c r="G7" s="23"/>
      <c r="H7" s="23"/>
      <c r="I7" s="22"/>
      <c r="J7" s="18"/>
    </row>
    <row r="8" spans="1:10" ht="15.75">
      <c r="A8" s="22" t="s">
        <v>33</v>
      </c>
      <c r="B8" s="29"/>
      <c r="C8" s="23"/>
      <c r="D8" s="22"/>
      <c r="E8" s="22"/>
      <c r="F8" s="22"/>
      <c r="G8" s="22"/>
      <c r="H8" s="23"/>
      <c r="I8" s="22"/>
      <c r="J8" s="18"/>
    </row>
    <row r="9" spans="1:10" ht="15.75">
      <c r="A9" s="22" t="s">
        <v>34</v>
      </c>
      <c r="B9" s="23"/>
      <c r="C9" s="23"/>
      <c r="D9" s="22"/>
      <c r="E9" s="22"/>
      <c r="F9" s="22"/>
      <c r="G9" s="22"/>
      <c r="H9" s="23"/>
      <c r="I9" s="22"/>
      <c r="J9" s="18"/>
    </row>
    <row r="10" spans="1:10" ht="15.75">
      <c r="A10" s="22" t="s">
        <v>35</v>
      </c>
      <c r="B10" s="23"/>
      <c r="C10" s="23"/>
      <c r="D10" s="22"/>
      <c r="E10" s="22"/>
      <c r="F10" s="22"/>
      <c r="G10" s="22"/>
      <c r="H10" s="23"/>
      <c r="I10" s="22"/>
      <c r="J10" s="18"/>
    </row>
    <row r="11" spans="1:10" ht="15.75">
      <c r="A11" s="22"/>
      <c r="B11" s="22"/>
      <c r="C11" s="23"/>
      <c r="D11" s="22"/>
      <c r="E11" s="22"/>
      <c r="F11" s="22"/>
      <c r="G11" s="22"/>
      <c r="H11" s="23"/>
      <c r="I11" s="22"/>
      <c r="J11" s="18"/>
    </row>
    <row r="12" spans="1:10" ht="15.75">
      <c r="A12" s="22"/>
      <c r="B12" s="22"/>
      <c r="C12" s="23"/>
      <c r="D12" s="22"/>
      <c r="E12" s="22"/>
      <c r="F12" s="22"/>
      <c r="G12" s="22"/>
      <c r="H12" s="23"/>
      <c r="I12" s="22"/>
      <c r="J12" s="18"/>
    </row>
    <row r="13" spans="1:10" ht="15.75">
      <c r="A13" s="20" t="s">
        <v>25</v>
      </c>
      <c r="B13" s="21"/>
      <c r="C13" s="20"/>
      <c r="D13" s="20"/>
      <c r="E13" s="20"/>
      <c r="F13" s="20" t="s">
        <v>28</v>
      </c>
      <c r="G13" s="20"/>
      <c r="H13" s="22"/>
      <c r="I13" s="22"/>
      <c r="J13" s="18"/>
    </row>
    <row r="14" spans="1:10" ht="15.75">
      <c r="A14" s="22" t="s">
        <v>16</v>
      </c>
      <c r="B14" s="22" t="s">
        <v>0</v>
      </c>
      <c r="C14" s="22" t="s">
        <v>24</v>
      </c>
      <c r="D14" s="22"/>
      <c r="E14" s="22"/>
      <c r="F14" s="22" t="s">
        <v>16</v>
      </c>
      <c r="G14" s="22" t="s">
        <v>0</v>
      </c>
      <c r="H14" s="22" t="s">
        <v>24</v>
      </c>
      <c r="I14" s="22"/>
      <c r="J14" s="18"/>
    </row>
    <row r="15" spans="1:10" ht="15.75">
      <c r="A15" s="22" t="s">
        <v>30</v>
      </c>
      <c r="B15" s="23" t="s">
        <v>36</v>
      </c>
      <c r="C15" s="23">
        <f>SUM('WK III m'!E11,'WK III m'!G11,'WK III m'!I11,'WK III m'!K11,'WK III m'!M11,'WK III m'!O11)</f>
        <v>5734.309932919292</v>
      </c>
      <c r="D15" s="23"/>
      <c r="E15" s="22"/>
      <c r="F15" s="22" t="s">
        <v>30</v>
      </c>
      <c r="G15" s="23" t="s">
        <v>39</v>
      </c>
      <c r="H15" s="23">
        <f>SUM('WK III w'!E7,'WK III w'!G7,'WK III w'!I7,'WK III w'!K7,'WK III w'!M7,'WK III w'!O7)</f>
        <v>4952.53352856718</v>
      </c>
      <c r="I15" s="23"/>
      <c r="J15" s="18"/>
    </row>
    <row r="16" spans="1:10" ht="15.75">
      <c r="A16" s="22" t="s">
        <v>31</v>
      </c>
      <c r="B16" s="23" t="s">
        <v>37</v>
      </c>
      <c r="C16" s="23">
        <f>SUM('WK III m'!E7,'WK III m'!G7,'WK III m'!I7,'WK III m'!K7,'WK III m'!M7,'WK III m'!O7)</f>
        <v>5210.979476879952</v>
      </c>
      <c r="D16" s="23"/>
      <c r="E16" s="22"/>
      <c r="F16" s="22" t="s">
        <v>31</v>
      </c>
      <c r="G16" s="23"/>
      <c r="H16" s="23"/>
      <c r="I16" s="23"/>
      <c r="J16" s="18"/>
    </row>
    <row r="17" spans="1:10" ht="15.75">
      <c r="A17" s="22" t="s">
        <v>32</v>
      </c>
      <c r="B17" s="23"/>
      <c r="C17" s="23"/>
      <c r="D17" s="23"/>
      <c r="E17" s="22"/>
      <c r="F17" s="22" t="s">
        <v>32</v>
      </c>
      <c r="G17" s="23"/>
      <c r="H17" s="23"/>
      <c r="I17" s="23"/>
      <c r="J17" s="18"/>
    </row>
    <row r="18" spans="1:10" ht="15.75">
      <c r="A18" s="22" t="s">
        <v>33</v>
      </c>
      <c r="B18" s="23"/>
      <c r="C18" s="23"/>
      <c r="D18" s="23"/>
      <c r="E18" s="22"/>
      <c r="F18" s="22" t="s">
        <v>33</v>
      </c>
      <c r="G18" s="23"/>
      <c r="H18" s="23"/>
      <c r="I18" s="23"/>
      <c r="J18" s="18"/>
    </row>
    <row r="19" spans="1:10" ht="15.75">
      <c r="A19" s="22" t="s">
        <v>34</v>
      </c>
      <c r="B19" s="22"/>
      <c r="C19" s="23"/>
      <c r="D19" s="23"/>
      <c r="E19" s="22"/>
      <c r="F19" s="22" t="s">
        <v>34</v>
      </c>
      <c r="G19" s="23"/>
      <c r="H19" s="23"/>
      <c r="I19" s="22"/>
      <c r="J19" s="18"/>
    </row>
    <row r="20" spans="1:10" ht="15.75">
      <c r="A20" s="22" t="s">
        <v>35</v>
      </c>
      <c r="B20" s="22"/>
      <c r="C20" s="23"/>
      <c r="D20" s="22"/>
      <c r="E20" s="22"/>
      <c r="F20" s="22" t="s">
        <v>35</v>
      </c>
      <c r="G20" s="23"/>
      <c r="H20" s="23"/>
      <c r="I20" s="22"/>
      <c r="J20" s="18"/>
    </row>
    <row r="21" spans="1:10" ht="15.75">
      <c r="A21" s="22" t="s">
        <v>38</v>
      </c>
      <c r="B21" s="22"/>
      <c r="C21" s="23"/>
      <c r="D21" s="22"/>
      <c r="E21" s="22"/>
      <c r="F21" s="22" t="s">
        <v>38</v>
      </c>
      <c r="G21" s="23"/>
      <c r="H21" s="23"/>
      <c r="I21" s="22"/>
      <c r="J21" s="18"/>
    </row>
    <row r="22" spans="1:10" ht="15.75">
      <c r="A22" s="22"/>
      <c r="B22" s="22"/>
      <c r="C22" s="23"/>
      <c r="D22" s="22"/>
      <c r="E22" s="22"/>
      <c r="F22" s="22" t="s">
        <v>43</v>
      </c>
      <c r="G22" s="23"/>
      <c r="H22" s="23"/>
      <c r="I22" s="22"/>
      <c r="J22" s="18"/>
    </row>
    <row r="23" spans="1:10" ht="15.75">
      <c r="A23" s="22"/>
      <c r="B23" s="22"/>
      <c r="C23" s="23"/>
      <c r="D23" s="22"/>
      <c r="E23" s="22"/>
      <c r="F23" s="22"/>
      <c r="G23" s="22"/>
      <c r="H23" s="23"/>
      <c r="I23" s="22"/>
      <c r="J23" s="18"/>
    </row>
    <row r="24" spans="1:10" ht="15.75">
      <c r="A24" s="20" t="s">
        <v>26</v>
      </c>
      <c r="B24" s="21"/>
      <c r="C24" s="20"/>
      <c r="D24" s="22"/>
      <c r="E24" s="22"/>
      <c r="F24" s="20" t="s">
        <v>29</v>
      </c>
      <c r="G24" s="20"/>
      <c r="H24" s="22"/>
      <c r="I24" s="22"/>
      <c r="J24" s="18"/>
    </row>
    <row r="25" spans="1:10" ht="15.75">
      <c r="A25" s="22" t="s">
        <v>16</v>
      </c>
      <c r="B25" s="22" t="s">
        <v>0</v>
      </c>
      <c r="C25" s="22" t="s">
        <v>24</v>
      </c>
      <c r="D25" s="22"/>
      <c r="E25" s="22"/>
      <c r="F25" s="22" t="s">
        <v>16</v>
      </c>
      <c r="G25" s="22" t="s">
        <v>0</v>
      </c>
      <c r="H25" s="22" t="s">
        <v>24</v>
      </c>
      <c r="I25" s="22"/>
      <c r="J25" s="18"/>
    </row>
    <row r="26" spans="1:10" ht="15.75">
      <c r="A26" s="22" t="s">
        <v>30</v>
      </c>
      <c r="B26" s="28" t="s">
        <v>41</v>
      </c>
      <c r="C26" s="23">
        <f>SUM('WK IV m'!E7,'WK IV m'!G7,'WK IV m'!I7,'WK IV m'!K7,'WK IV m'!M7,'WK IV m'!O7)</f>
        <v>4630.156535212314</v>
      </c>
      <c r="D26" s="22"/>
      <c r="E26" s="22"/>
      <c r="F26" s="22" t="s">
        <v>30</v>
      </c>
      <c r="G26" s="23" t="s">
        <v>42</v>
      </c>
      <c r="H26" s="23">
        <f>SUM('WK IV w'!E7,'WK IV w'!G7,'WK IV w'!I7,'WK IV w'!K7,'WK IV w'!M7,'WK IV w'!O7)</f>
        <v>4596.865692143914</v>
      </c>
      <c r="I26" s="23"/>
      <c r="J26" s="18"/>
    </row>
    <row r="27" spans="1:10" ht="15.75">
      <c r="A27" s="22" t="s">
        <v>31</v>
      </c>
      <c r="B27" s="23" t="s">
        <v>37</v>
      </c>
      <c r="C27" s="23">
        <f>SUM('WK IV m'!E11,'WK IV m'!G11,'WK IV m'!I11,'WK IV m'!K11,'WK IV m'!M11,'WK IV m'!O11)</f>
        <v>4268.021043945708</v>
      </c>
      <c r="D27" s="23"/>
      <c r="E27" s="22"/>
      <c r="F27" s="22" t="s">
        <v>31</v>
      </c>
      <c r="G27" s="23" t="s">
        <v>40</v>
      </c>
      <c r="H27" s="23">
        <f>SUM('WK IV w'!E11,'WK IV w'!G11,'WK IV w'!I11,'WK IV w'!K11,'WK IV w'!M11,'WK IV w'!O11)</f>
        <v>4360.550878817354</v>
      </c>
      <c r="I27" s="23"/>
      <c r="J27" s="18"/>
    </row>
    <row r="28" spans="1:10" ht="15.75">
      <c r="A28" s="22" t="s">
        <v>32</v>
      </c>
      <c r="B28" s="23" t="s">
        <v>40</v>
      </c>
      <c r="C28" s="23">
        <f>SUM('WK IV m'!E15,'WK IV m'!G15,'WK IV m'!I15,'WK IV m'!K15,'WK IV m'!M15,'WK IV m'!O15)</f>
        <v>4323.529746451212</v>
      </c>
      <c r="D28" s="23"/>
      <c r="E28" s="22"/>
      <c r="F28" s="22" t="s">
        <v>32</v>
      </c>
      <c r="G28" s="23" t="s">
        <v>45</v>
      </c>
      <c r="H28" s="23">
        <f>SUM('WK IV w'!E15,'WK IV w'!G15,'WK IV w'!I15,'WK IV w'!K15,'WK IV w'!M15,'WK IV w'!O15)</f>
        <v>4389.649488504884</v>
      </c>
      <c r="I28" s="23"/>
      <c r="J28" s="18"/>
    </row>
    <row r="29" spans="1:10" ht="15.75">
      <c r="A29" s="22" t="s">
        <v>33</v>
      </c>
      <c r="B29" s="28" t="s">
        <v>45</v>
      </c>
      <c r="C29" s="23">
        <f>SUM('WK IV m'!E19,'WK IV m'!G19,'WK IV m'!I19,'WK IV m'!K19,'WK IV m'!M19,'WK IV m'!O19)</f>
        <v>4333.6658882653555</v>
      </c>
      <c r="D29" s="23"/>
      <c r="E29" s="22"/>
      <c r="F29" s="22" t="s">
        <v>33</v>
      </c>
      <c r="G29" s="23" t="s">
        <v>37</v>
      </c>
      <c r="H29" s="23">
        <f>SUM('WK IV w'!E19,'WK IV w'!G19,'WK IV w'!I19,'WK IV w'!K19,'WK IV w'!M19,'WK IV w'!O19)</f>
        <v>4574.363309591827</v>
      </c>
      <c r="I29" s="23"/>
      <c r="J29" s="18"/>
    </row>
    <row r="30" spans="1:10" ht="15.75">
      <c r="A30" s="22" t="s">
        <v>34</v>
      </c>
      <c r="B30" s="23" t="s">
        <v>42</v>
      </c>
      <c r="C30" s="23">
        <f>SUM('WK IV m'!E23,'WK IV m'!G23,'WK IV m'!I23,'WK IV m'!K23,'WK IV m'!M23,'WK IV m'!O23)</f>
        <v>4530.703384812094</v>
      </c>
      <c r="D30" s="23"/>
      <c r="E30" s="22"/>
      <c r="F30" s="22" t="s">
        <v>34</v>
      </c>
      <c r="G30" s="30" t="s">
        <v>44</v>
      </c>
      <c r="H30" s="23">
        <f>SUM('WK IV w'!E23,'WK IV w'!G23,'WK IV w'!I23,'WK IV w'!K23,'WK IV w'!M23,'WK IV w'!O23)</f>
        <v>4975.946482646955</v>
      </c>
      <c r="I30" s="23"/>
      <c r="J30" s="18"/>
    </row>
    <row r="31" spans="1:10" ht="15.75">
      <c r="A31" s="22" t="s">
        <v>35</v>
      </c>
      <c r="B31" s="23" t="s">
        <v>44</v>
      </c>
      <c r="C31" s="23">
        <f>SUM('WK IV m'!E27,'WK IV m'!G27,'WK IV m'!I27,'WK IV m'!K27,'WK IV m'!M27,'WK IV m'!O27)</f>
        <v>4168.16647197905</v>
      </c>
      <c r="D31" s="23"/>
      <c r="E31" s="22"/>
      <c r="F31" s="22"/>
      <c r="G31" s="22"/>
      <c r="H31" s="23"/>
      <c r="I31" s="23"/>
      <c r="J31" s="18"/>
    </row>
    <row r="32" spans="1:10" ht="15.75">
      <c r="A32" s="22"/>
      <c r="B32" s="23"/>
      <c r="C32" s="23"/>
      <c r="D32" s="22"/>
      <c r="E32" s="22"/>
      <c r="F32" s="22"/>
      <c r="G32" s="26"/>
      <c r="H32" s="23"/>
      <c r="I32" s="26"/>
      <c r="J32" s="18"/>
    </row>
    <row r="33" spans="1:10" ht="15.75">
      <c r="A33" s="26"/>
      <c r="B33" s="30"/>
      <c r="C33" s="23"/>
      <c r="D33" s="22"/>
      <c r="E33" s="22"/>
      <c r="F33" s="26"/>
      <c r="G33" s="26"/>
      <c r="H33" s="23"/>
      <c r="I33" s="26"/>
      <c r="J33" s="18"/>
    </row>
  </sheetData>
  <sheetProtection/>
  <printOptions/>
  <pageMargins left="0.7086614173228347" right="0.57" top="0.3937007874015748" bottom="0.3937007874015748" header="0.31496062992125984" footer="0.31496062992125984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11"/>
  <sheetViews>
    <sheetView zoomScalePageLayoutView="0" workbookViewId="0" topLeftCell="A10">
      <selection activeCell="A12" sqref="A12:IV31"/>
    </sheetView>
  </sheetViews>
  <sheetFormatPr defaultColWidth="11.421875" defaultRowHeight="15"/>
  <cols>
    <col min="1" max="1" width="8.8515625" style="0" bestFit="1" customWidth="1"/>
    <col min="2" max="2" width="27.421875" style="0" bestFit="1" customWidth="1"/>
    <col min="3" max="3" width="18.7109375" style="0" bestFit="1" customWidth="1"/>
    <col min="4" max="4" width="7.57421875" style="0" customWidth="1"/>
    <col min="5" max="5" width="9.57421875" style="0" bestFit="1" customWidth="1"/>
    <col min="6" max="6" width="7.00390625" style="0" bestFit="1" customWidth="1"/>
    <col min="7" max="7" width="10.8515625" style="0" bestFit="1" customWidth="1"/>
    <col min="8" max="8" width="7.7109375" style="0" bestFit="1" customWidth="1"/>
    <col min="9" max="9" width="9.57421875" style="0" bestFit="1" customWidth="1"/>
    <col min="10" max="10" width="7.140625" style="0" bestFit="1" customWidth="1"/>
    <col min="11" max="11" width="10.28125" style="0" bestFit="1" customWidth="1"/>
    <col min="12" max="12" width="7.00390625" style="0" bestFit="1" customWidth="1"/>
    <col min="13" max="13" width="9.00390625" style="0" bestFit="1" customWidth="1"/>
    <col min="14" max="14" width="8.421875" style="0" bestFit="1" customWidth="1"/>
    <col min="15" max="15" width="12.140625" style="0" bestFit="1" customWidth="1"/>
    <col min="16" max="16" width="8.421875" style="0" bestFit="1" customWidth="1"/>
    <col min="17" max="17" width="9.421875" style="0" customWidth="1"/>
  </cols>
  <sheetData>
    <row r="1" spans="1:17" ht="20.25">
      <c r="A1" s="13"/>
      <c r="B1" s="14" t="s">
        <v>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0.25">
      <c r="A2" s="13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.75">
      <c r="A3" s="10" t="s">
        <v>16</v>
      </c>
      <c r="B3" s="7" t="s">
        <v>0</v>
      </c>
      <c r="C3" s="4" t="s">
        <v>8</v>
      </c>
      <c r="D3" s="1" t="s">
        <v>3</v>
      </c>
      <c r="E3" s="1"/>
      <c r="F3" s="1" t="s">
        <v>10</v>
      </c>
      <c r="G3" s="1"/>
      <c r="H3" s="1" t="s">
        <v>1</v>
      </c>
      <c r="I3" s="1"/>
      <c r="J3" s="1" t="s">
        <v>4</v>
      </c>
      <c r="K3" s="1"/>
      <c r="L3" s="1" t="s">
        <v>11</v>
      </c>
      <c r="M3" s="1"/>
      <c r="N3" s="1" t="s">
        <v>12</v>
      </c>
      <c r="O3" s="1"/>
      <c r="P3" s="1" t="s">
        <v>22</v>
      </c>
      <c r="Q3" s="5"/>
    </row>
    <row r="4" spans="1:17" ht="15.75">
      <c r="A4" s="10"/>
      <c r="B4" s="8"/>
      <c r="C4" s="5"/>
      <c r="D4" s="12">
        <v>4.62</v>
      </c>
      <c r="E4" s="2">
        <f>((SQRT(D4)-1.15028)/0.00219)</f>
        <v>456.2276374522684</v>
      </c>
      <c r="F4" s="12">
        <v>10.64</v>
      </c>
      <c r="G4" s="2">
        <f>(((75/(F4+0.24))-4.1)/0.00664)</f>
        <v>420.69011339475543</v>
      </c>
      <c r="H4" s="12">
        <v>10.94</v>
      </c>
      <c r="I4" s="2">
        <f>((SQRT(H4)-1.425)/0.0037)</f>
        <v>508.8019139752015</v>
      </c>
      <c r="J4" s="12">
        <v>1.4</v>
      </c>
      <c r="K4" s="2">
        <f>((SQRT(J4)-0.841)/0.0008)</f>
        <v>427.769945774904</v>
      </c>
      <c r="L4" s="12">
        <v>44</v>
      </c>
      <c r="M4" s="2">
        <f>((SQRT(L4)-1.936)/0.0124)</f>
        <v>378.81045005732256</v>
      </c>
      <c r="N4" s="12">
        <v>40.37</v>
      </c>
      <c r="O4" s="5">
        <f>(((300/(N4+0.24))-4.1)/0.00332)</f>
        <v>990.1635599279663</v>
      </c>
      <c r="P4" s="12">
        <v>149.72</v>
      </c>
      <c r="Q4" s="5">
        <f>(((800/P4)-2.325)/0.00644)</f>
        <v>468.6812899607217</v>
      </c>
    </row>
    <row r="5" spans="1:17" ht="15.75">
      <c r="A5" s="10"/>
      <c r="B5" s="8"/>
      <c r="C5" s="5"/>
      <c r="D5" s="12">
        <v>4.08</v>
      </c>
      <c r="E5" s="2">
        <f>((SQRT(D5)-1.15028)/0.00219)</f>
        <v>397.0872089828382</v>
      </c>
      <c r="F5" s="12">
        <v>10.68</v>
      </c>
      <c r="G5" s="2">
        <f>(((75/(F5+0.24))-4.1)/0.00664)</f>
        <v>416.8873295379321</v>
      </c>
      <c r="H5" s="12">
        <v>8.09</v>
      </c>
      <c r="I5" s="2">
        <f>((SQRT(H5)-1.425)/0.0037)</f>
        <v>383.5925758555617</v>
      </c>
      <c r="J5" s="12">
        <v>1.3</v>
      </c>
      <c r="K5" s="2">
        <f>((SQRT(J5)-0.841)/0.0008)</f>
        <v>373.96928137392257</v>
      </c>
      <c r="L5" s="12">
        <v>41.5</v>
      </c>
      <c r="M5" s="2">
        <f>((SQRT(L5)-1.936)/0.0124)</f>
        <v>363.3910776905293</v>
      </c>
      <c r="N5" s="12">
        <v>40.37</v>
      </c>
      <c r="O5" s="5">
        <f>(((300/(N5+0.24))-4.1)/0.00332)</f>
        <v>990.1635599279663</v>
      </c>
      <c r="P5" s="12">
        <v>165.95</v>
      </c>
      <c r="Q5" s="5">
        <f>(((800/P5)-2.325)/0.00644)</f>
        <v>387.5355800126882</v>
      </c>
    </row>
    <row r="6" spans="1:17" ht="15.75">
      <c r="A6" s="10"/>
      <c r="B6" s="8"/>
      <c r="C6" s="5"/>
      <c r="D6" s="12">
        <v>4.95</v>
      </c>
      <c r="E6" s="2">
        <f>((SQRT(D6)-1.15028)/0.00219)</f>
        <v>490.6755918395886</v>
      </c>
      <c r="F6" s="12">
        <v>10.84</v>
      </c>
      <c r="G6" s="2">
        <f>(((75/(F6+0.24))-4.1)/0.00664)</f>
        <v>401.9507633421775</v>
      </c>
      <c r="H6" s="12">
        <v>7.17</v>
      </c>
      <c r="I6" s="2">
        <f>((SQRT(H6)-1.425)/0.0037)</f>
        <v>338.56366697275047</v>
      </c>
      <c r="J6" s="12">
        <v>1.25</v>
      </c>
      <c r="K6" s="2">
        <f>((SQRT(J6)-0.841)/0.0008)</f>
        <v>346.29248593736867</v>
      </c>
      <c r="L6" s="12">
        <v>40.5</v>
      </c>
      <c r="M6" s="2">
        <f>((SQRT(L6)-1.936)/0.0124)</f>
        <v>357.09363150636517</v>
      </c>
      <c r="N6" s="12"/>
      <c r="O6" s="5">
        <v>0</v>
      </c>
      <c r="P6" s="12">
        <v>177.34</v>
      </c>
      <c r="Q6" s="5">
        <f>(((800/P6)-2.325)/0.00644)</f>
        <v>339.45785790988566</v>
      </c>
    </row>
    <row r="7" spans="1:17" ht="15.75">
      <c r="A7" s="10">
        <f>RANK(C7,C4:C11,0)</f>
        <v>2</v>
      </c>
      <c r="B7" s="9" t="s">
        <v>37</v>
      </c>
      <c r="C7" s="5">
        <f>SUM(D7:Q7)</f>
        <v>6067.196346853361</v>
      </c>
      <c r="D7" s="11"/>
      <c r="E7" s="2">
        <f>SUM(E4:E6)-MIN(E4:E6)</f>
        <v>946.903229291857</v>
      </c>
      <c r="F7" s="11"/>
      <c r="G7" s="2">
        <f>SUM(G4:G6)-MIN(G4:G6)</f>
        <v>837.5774429326875</v>
      </c>
      <c r="H7" s="11"/>
      <c r="I7" s="2">
        <f>SUM(I4:I6)-MIN(I4:I6)</f>
        <v>892.3944898307632</v>
      </c>
      <c r="J7" s="11"/>
      <c r="K7" s="2">
        <f>SUM(K4:K6)-MIN(K4:K6)</f>
        <v>801.7392271488266</v>
      </c>
      <c r="L7" s="11"/>
      <c r="M7" s="2">
        <f>SUM(M4:M6)-MIN(M4:M6)</f>
        <v>742.2015277478517</v>
      </c>
      <c r="N7" s="12"/>
      <c r="O7" s="2">
        <f>SUM(O4:O5)-MIN(O4:O5)</f>
        <v>990.1635599279663</v>
      </c>
      <c r="P7" s="12"/>
      <c r="Q7" s="2">
        <f>SUM(Q4:Q6)-MIN(Q4:Q6)</f>
        <v>856.2168699734098</v>
      </c>
    </row>
    <row r="8" spans="1:17" ht="15.75">
      <c r="A8" s="10"/>
      <c r="B8" s="9"/>
      <c r="C8" s="5"/>
      <c r="D8" s="12">
        <v>4.96</v>
      </c>
      <c r="E8" s="2">
        <f>((SQRT(D8)-1.15028)/0.00219)</f>
        <v>491.70125348493553</v>
      </c>
      <c r="F8" s="12">
        <v>9.91</v>
      </c>
      <c r="G8" s="2">
        <f>(((75/(F8+0.24))-4.1)/0.00664)</f>
        <v>495.3558074663184</v>
      </c>
      <c r="H8" s="12">
        <v>10.48</v>
      </c>
      <c r="I8" s="2">
        <f>((SQRT(H8)-1.425)/0.0037)</f>
        <v>489.8061652020889</v>
      </c>
      <c r="J8" s="12">
        <v>1.56</v>
      </c>
      <c r="K8" s="2">
        <f>((SQRT(J8)-0.841)/0.0008)</f>
        <v>509.9994995995996</v>
      </c>
      <c r="L8" s="12">
        <v>37</v>
      </c>
      <c r="M8" s="2">
        <f>((SQRT(L8)-1.936)/0.0124)</f>
        <v>334.4163330885661</v>
      </c>
      <c r="N8" s="12">
        <v>38.74</v>
      </c>
      <c r="O8" s="5">
        <f>(((300/(N8+0.24))-4.1)/0.00332)</f>
        <v>1083.2091835788508</v>
      </c>
      <c r="P8" s="12">
        <v>157.38</v>
      </c>
      <c r="Q8" s="5">
        <f>(((800/P8)-2.325)/0.00644)</f>
        <v>428.29782959944237</v>
      </c>
    </row>
    <row r="9" spans="1:17" ht="15.75">
      <c r="A9" s="10"/>
      <c r="B9" s="8"/>
      <c r="C9" s="5"/>
      <c r="D9" s="12">
        <v>3.52</v>
      </c>
      <c r="E9" s="2">
        <f>((SQRT(D9)-1.15028)/0.00219)</f>
        <v>331.45493330108303</v>
      </c>
      <c r="F9" s="12">
        <v>10.77</v>
      </c>
      <c r="G9" s="2">
        <f>(((75/(F9+0.24))-4.1)/0.00664)</f>
        <v>408.43209349660225</v>
      </c>
      <c r="H9" s="12">
        <v>9.52</v>
      </c>
      <c r="I9" s="2">
        <f>((SQRT(H9)-1.425)/0.0037)</f>
        <v>448.77019570494656</v>
      </c>
      <c r="J9" s="12">
        <v>1.4</v>
      </c>
      <c r="K9" s="2">
        <f>((SQRT(J9)-0.841)/0.0008)</f>
        <v>427.769945774904</v>
      </c>
      <c r="L9" s="12">
        <v>66.5</v>
      </c>
      <c r="M9" s="2">
        <f>((SQRT(L9)-1.936)/0.0124)</f>
        <v>501.5123560604875</v>
      </c>
      <c r="N9" s="12">
        <v>44.21</v>
      </c>
      <c r="O9" s="5">
        <f>(((300/(N9+0.24))-4.1)/0.00332)</f>
        <v>797.9386612817975</v>
      </c>
      <c r="P9" s="12">
        <v>160.81</v>
      </c>
      <c r="Q9" s="5">
        <f>(((800/P9)-2.325)/0.00644)</f>
        <v>411.4619563768978</v>
      </c>
    </row>
    <row r="10" spans="1:17" ht="15.75">
      <c r="A10" s="10"/>
      <c r="B10" s="8"/>
      <c r="C10" s="5"/>
      <c r="D10" s="12">
        <v>4.69</v>
      </c>
      <c r="E10" s="2">
        <f>((SQRT(D10)-1.15028)/0.00219)</f>
        <v>463.6350606259231</v>
      </c>
      <c r="F10" s="12">
        <v>10.91</v>
      </c>
      <c r="G10" s="2">
        <f>(((75/(F10+0.24))-4.1)/0.00664)</f>
        <v>395.55081311794265</v>
      </c>
      <c r="H10" s="12">
        <v>8.64</v>
      </c>
      <c r="I10" s="2">
        <f>((SQRT(H10)-1.425)/0.0037)</f>
        <v>409.29397063238207</v>
      </c>
      <c r="J10" s="12">
        <v>1.35</v>
      </c>
      <c r="K10" s="2">
        <f>((SQRT(J10)-0.841)/0.0008)</f>
        <v>401.1187548277814</v>
      </c>
      <c r="L10" s="12">
        <v>50</v>
      </c>
      <c r="M10" s="2">
        <f>((SQRT(L10)-1.936)/0.0124)</f>
        <v>414.11837192463514</v>
      </c>
      <c r="N10" s="12"/>
      <c r="O10" s="5">
        <v>0</v>
      </c>
      <c r="P10" s="12">
        <v>173.74</v>
      </c>
      <c r="Q10" s="5">
        <f>(((800/P10)-2.325)/0.00644)</f>
        <v>353.9722917159716</v>
      </c>
    </row>
    <row r="11" spans="1:17" ht="15.75">
      <c r="A11" s="10">
        <f>RANK(C11,C4:C11,0)</f>
        <v>1</v>
      </c>
      <c r="B11" s="9" t="s">
        <v>36</v>
      </c>
      <c r="C11" s="5">
        <f>SUM(D11:Q11)</f>
        <v>6574.069718895632</v>
      </c>
      <c r="D11" s="11"/>
      <c r="E11" s="2">
        <f>SUM(E8:E10)-MIN(E8:E10)</f>
        <v>955.3363141108587</v>
      </c>
      <c r="F11" s="11"/>
      <c r="G11" s="2">
        <f>SUM(G8:G10)-MIN(G8:G10)</f>
        <v>903.7879009629207</v>
      </c>
      <c r="H11" s="11"/>
      <c r="I11" s="2">
        <f>SUM(I8:I10)-MIN(I8:I10)</f>
        <v>938.5763609070355</v>
      </c>
      <c r="J11" s="11"/>
      <c r="K11" s="2">
        <f>SUM(K8:K10)-MIN(K8:K10)</f>
        <v>937.7694453745034</v>
      </c>
      <c r="L11" s="11"/>
      <c r="M11" s="2">
        <f>SUM(M8:M10)-MIN(M8:M10)</f>
        <v>915.6307279851226</v>
      </c>
      <c r="N11" s="12"/>
      <c r="O11" s="2">
        <f>SUM(O8:O9)-MIN(O8:O9)</f>
        <v>1083.2091835788508</v>
      </c>
      <c r="P11" s="12"/>
      <c r="Q11" s="2">
        <f>SUM(Q8:Q10)-MIN(Q8:Q10)</f>
        <v>839.7597859763403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27"/>
  <sheetViews>
    <sheetView zoomScalePageLayoutView="0" workbookViewId="0" topLeftCell="A19">
      <selection activeCell="A28" sqref="A28:IV36"/>
    </sheetView>
  </sheetViews>
  <sheetFormatPr defaultColWidth="11.421875" defaultRowHeight="15"/>
  <cols>
    <col min="1" max="1" width="9.140625" style="0" customWidth="1"/>
    <col min="2" max="2" width="32.57421875" style="0" bestFit="1" customWidth="1"/>
    <col min="3" max="3" width="18.7109375" style="0" bestFit="1" customWidth="1"/>
    <col min="4" max="4" width="8.140625" style="0" customWidth="1"/>
    <col min="5" max="5" width="11.28125" style="0" bestFit="1" customWidth="1"/>
    <col min="6" max="6" width="7.57421875" style="0" customWidth="1"/>
    <col min="7" max="7" width="10.7109375" style="0" bestFit="1" customWidth="1"/>
    <col min="8" max="8" width="8.00390625" style="0" customWidth="1"/>
    <col min="9" max="9" width="9.421875" style="0" bestFit="1" customWidth="1"/>
    <col min="10" max="10" width="7.7109375" style="0" customWidth="1"/>
    <col min="11" max="11" width="10.7109375" style="0" bestFit="1" customWidth="1"/>
    <col min="12" max="12" width="9.00390625" style="0" bestFit="1" customWidth="1"/>
    <col min="13" max="13" width="12.57421875" style="0" bestFit="1" customWidth="1"/>
    <col min="14" max="14" width="9.00390625" style="0" bestFit="1" customWidth="1"/>
    <col min="15" max="15" width="8.8515625" style="0" bestFit="1" customWidth="1"/>
  </cols>
  <sheetData>
    <row r="1" spans="1:15" ht="20.25">
      <c r="A1" s="16"/>
      <c r="B1" s="14" t="s">
        <v>13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25">
      <c r="A2" s="16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.75">
      <c r="A3" s="10" t="s">
        <v>16</v>
      </c>
      <c r="B3" s="1" t="s">
        <v>0</v>
      </c>
      <c r="C3" s="4" t="s">
        <v>8</v>
      </c>
      <c r="D3" s="1" t="s">
        <v>14</v>
      </c>
      <c r="E3" s="1"/>
      <c r="F3" s="1" t="s">
        <v>4</v>
      </c>
      <c r="G3" s="1"/>
      <c r="H3" s="1" t="s">
        <v>11</v>
      </c>
      <c r="I3" s="1"/>
      <c r="J3" s="1" t="s">
        <v>3</v>
      </c>
      <c r="K3" s="1"/>
      <c r="L3" s="1" t="s">
        <v>15</v>
      </c>
      <c r="M3" s="1"/>
      <c r="N3" s="1" t="s">
        <v>18</v>
      </c>
      <c r="O3" s="5"/>
    </row>
    <row r="4" spans="1:15" ht="15.75">
      <c r="A4" s="10"/>
      <c r="B4" s="2"/>
      <c r="C4" s="5"/>
      <c r="D4" s="12">
        <v>7.15</v>
      </c>
      <c r="E4" s="2">
        <f>(((50/(D4+0.24))-3.79)/0.0069)</f>
        <v>431.2898354611598</v>
      </c>
      <c r="F4" s="12">
        <v>1.41</v>
      </c>
      <c r="G4" s="2">
        <f>((SQRT(F4)-0.841)/0.0008)</f>
        <v>433.0427608797396</v>
      </c>
      <c r="H4" s="12">
        <v>36</v>
      </c>
      <c r="I4" s="2">
        <f>((SQRT(H4)-1.936)/0.0124)</f>
        <v>327.741935483871</v>
      </c>
      <c r="J4" s="12">
        <v>4.84</v>
      </c>
      <c r="K4" s="2">
        <f>((SQRT(J4)-1.15028)/0.00219)</f>
        <v>479.32420091324207</v>
      </c>
      <c r="L4" s="12">
        <v>30.84</v>
      </c>
      <c r="M4" s="5">
        <f>(((200/(L4+0.24))-3.79)/0.00345)</f>
        <v>766.6685318859234</v>
      </c>
      <c r="N4" s="12">
        <v>214.57</v>
      </c>
      <c r="O4" s="5">
        <f>(((800/N4)-2.325)/0.00644)</f>
        <v>217.91723704523014</v>
      </c>
    </row>
    <row r="5" spans="1:15" ht="15.75">
      <c r="A5" s="10"/>
      <c r="B5" s="2"/>
      <c r="C5" s="5"/>
      <c r="D5" s="12">
        <v>7.41</v>
      </c>
      <c r="E5" s="2">
        <f>(((50/(D5+0.24))-3.79)/0.0069)</f>
        <v>397.9634365823624</v>
      </c>
      <c r="F5" s="12">
        <v>1.25</v>
      </c>
      <c r="G5" s="2">
        <f>((SQRT(F5)-0.841)/0.0008)</f>
        <v>346.29248593736867</v>
      </c>
      <c r="H5" s="12">
        <v>35</v>
      </c>
      <c r="I5" s="2">
        <f>((SQRT(H5)-1.936)/0.0124)</f>
        <v>320.9741760564207</v>
      </c>
      <c r="J5" s="12">
        <v>4.37</v>
      </c>
      <c r="K5" s="2">
        <f>((SQRT(J5)-1.15028)/0.00219)</f>
        <v>429.3034228478023</v>
      </c>
      <c r="L5" s="12">
        <v>60</v>
      </c>
      <c r="M5" s="5">
        <f>(((200/(L5+0.24))-3.79)/0.00345)</f>
        <v>-136.21648671016428</v>
      </c>
      <c r="N5" s="12">
        <v>182.61</v>
      </c>
      <c r="O5" s="5">
        <f>(((800/N5)-2.325)/0.00644)</f>
        <v>319.24240507125614</v>
      </c>
    </row>
    <row r="6" spans="1:15" ht="15.75">
      <c r="A6" s="17"/>
      <c r="B6" s="2"/>
      <c r="C6" s="5"/>
      <c r="D6" s="12">
        <v>8.12</v>
      </c>
      <c r="E6" s="2">
        <f>(((50/(D6+0.24))-3.79)/0.0069)</f>
        <v>317.5161223216144</v>
      </c>
      <c r="F6" s="12">
        <v>1.25</v>
      </c>
      <c r="G6" s="2">
        <f>((SQRT(F6)-0.841)/0.0008)</f>
        <v>346.29248593736867</v>
      </c>
      <c r="H6" s="12">
        <v>23.5</v>
      </c>
      <c r="I6" s="2">
        <f>((SQRT(H6)-1.936)/0.0124)</f>
        <v>234.81289172712334</v>
      </c>
      <c r="J6" s="12">
        <v>4.17</v>
      </c>
      <c r="K6" s="2">
        <f>((SQRT(J6)-1.15028)/0.00219)</f>
        <v>407.2044683407368</v>
      </c>
      <c r="L6" s="12"/>
      <c r="M6" s="5">
        <v>0</v>
      </c>
      <c r="N6" s="12">
        <v>168.02</v>
      </c>
      <c r="O6" s="5">
        <f>(((800/N6)-2.325)/0.00644)</f>
        <v>378.3133440931684</v>
      </c>
    </row>
    <row r="7" spans="1:15" ht="15.75">
      <c r="A7" s="10">
        <f>RANK(C7,C4:C27,0)</f>
        <v>1</v>
      </c>
      <c r="B7" s="6" t="s">
        <v>41</v>
      </c>
      <c r="C7" s="5">
        <f>SUM(D7:O7)</f>
        <v>4630.156535212314</v>
      </c>
      <c r="D7" s="11"/>
      <c r="E7" s="2">
        <f>SUM(E4:E6)-MIN(E4:E6)</f>
        <v>829.2532720435222</v>
      </c>
      <c r="F7" s="11"/>
      <c r="G7" s="2">
        <f>SUM(G4:G6)-MIN(G4:G6)</f>
        <v>779.3352468171083</v>
      </c>
      <c r="H7" s="11"/>
      <c r="I7" s="2">
        <f>SUM(I4:I6)-MIN(I4:I6)</f>
        <v>648.7161115402916</v>
      </c>
      <c r="J7" s="11"/>
      <c r="K7" s="2">
        <f>SUM(K4:K6)-MIN(K4:K6)</f>
        <v>908.6276237610443</v>
      </c>
      <c r="L7" s="11"/>
      <c r="M7" s="2">
        <f>SUM(M4:M5)-MIN(M4:M5)</f>
        <v>766.6685318859234</v>
      </c>
      <c r="N7" s="12"/>
      <c r="O7" s="2">
        <f>SUM(O4:O6)-MIN(O4:O6)</f>
        <v>697.5557491644245</v>
      </c>
    </row>
    <row r="8" spans="1:15" ht="15.75">
      <c r="A8" s="10"/>
      <c r="B8" s="2"/>
      <c r="C8" s="5"/>
      <c r="D8" s="12">
        <v>7.98</v>
      </c>
      <c r="E8" s="2">
        <f>(((50/(D8+0.24))-3.79)/0.0069)</f>
        <v>332.27899432278986</v>
      </c>
      <c r="F8" s="12">
        <v>1.05</v>
      </c>
      <c r="G8" s="2">
        <f>((SQRT(F8)-0.841)/0.0008)</f>
        <v>229.61884574494994</v>
      </c>
      <c r="H8" s="12">
        <v>35</v>
      </c>
      <c r="I8" s="2">
        <f>((SQRT(H8)-1.936)/0.0124)</f>
        <v>320.9741760564207</v>
      </c>
      <c r="J8" s="12">
        <v>4.17</v>
      </c>
      <c r="K8" s="2">
        <f>((SQRT(J8)-1.15028)/0.00219)</f>
        <v>407.2044683407368</v>
      </c>
      <c r="L8" s="12">
        <v>32.44</v>
      </c>
      <c r="M8" s="5">
        <f>(((200/(L8+0.24))-3.79)/0.00345)</f>
        <v>675.3481276497614</v>
      </c>
      <c r="N8" s="12">
        <v>180.28</v>
      </c>
      <c r="O8" s="5">
        <f>(((800/N8)-2.325)/0.00644)</f>
        <v>328.0344102410742</v>
      </c>
    </row>
    <row r="9" spans="1:15" ht="15.75">
      <c r="A9" s="10"/>
      <c r="B9" s="2"/>
      <c r="C9" s="5"/>
      <c r="D9" s="12">
        <v>8.12</v>
      </c>
      <c r="E9" s="2">
        <f>(((50/(D9+0.24))-3.79)/0.0069)</f>
        <v>317.5161223216144</v>
      </c>
      <c r="F9" s="12">
        <v>1.3</v>
      </c>
      <c r="G9" s="2">
        <f>((SQRT(F9)-0.841)/0.0008)</f>
        <v>373.96928137392257</v>
      </c>
      <c r="H9" s="12">
        <v>34.5</v>
      </c>
      <c r="I9" s="2">
        <f>((SQRT(H9)-1.936)/0.0124)</f>
        <v>317.5540372770456</v>
      </c>
      <c r="J9" s="12">
        <v>3.94</v>
      </c>
      <c r="K9" s="2">
        <f>((SQRT(J9)-1.15028)/0.00219)</f>
        <v>381.1248055378634</v>
      </c>
      <c r="L9" s="12">
        <v>33.5</v>
      </c>
      <c r="M9" s="5">
        <f>(((200/(L9+0.24))-3.79)/0.00345)</f>
        <v>619.6180510811575</v>
      </c>
      <c r="N9" s="12">
        <v>176.08</v>
      </c>
      <c r="O9" s="5">
        <f>(((800/N9)-2.325)/0.00644)</f>
        <v>344.4703988305709</v>
      </c>
    </row>
    <row r="10" spans="1:15" ht="15.75">
      <c r="A10" s="17"/>
      <c r="B10" s="2"/>
      <c r="C10" s="5"/>
      <c r="D10" s="12">
        <v>8.37</v>
      </c>
      <c r="E10" s="2">
        <f>(((50/(D10+0.24))-3.79)/0.0069)</f>
        <v>292.3479607466883</v>
      </c>
      <c r="F10" s="12">
        <v>1.3</v>
      </c>
      <c r="G10" s="2">
        <f>((SQRT(F10)-0.841)/0.0008)</f>
        <v>373.96928137392257</v>
      </c>
      <c r="H10" s="12">
        <v>28.5</v>
      </c>
      <c r="I10" s="2">
        <f>((SQRT(H10)-1.936)/0.0124)</f>
        <v>274.39831661416576</v>
      </c>
      <c r="J10" s="12">
        <v>3.93</v>
      </c>
      <c r="K10" s="2">
        <f>((SQRT(J10)-1.15028)/0.00219)</f>
        <v>379.97386308671275</v>
      </c>
      <c r="L10" s="12"/>
      <c r="M10" s="5">
        <v>0</v>
      </c>
      <c r="N10" s="12">
        <v>158.32</v>
      </c>
      <c r="O10" s="5">
        <f>(((800/N10)-2.325)/0.00644)</f>
        <v>423.61135086105975</v>
      </c>
    </row>
    <row r="11" spans="1:15" ht="15.75">
      <c r="A11" s="10">
        <f>RANK(C11,C4:C27,0)</f>
        <v>5</v>
      </c>
      <c r="B11" s="6" t="s">
        <v>37</v>
      </c>
      <c r="C11" s="5">
        <f>SUM(D11:O11)</f>
        <v>4268.021043945708</v>
      </c>
      <c r="D11" s="11"/>
      <c r="E11" s="2">
        <f>SUM(E8:E10)-MIN(E8:E10)</f>
        <v>649.7951166444043</v>
      </c>
      <c r="F11" s="11"/>
      <c r="G11" s="2">
        <f>SUM(G8:G10)-MIN(G8:G10)</f>
        <v>747.9385627478451</v>
      </c>
      <c r="H11" s="11"/>
      <c r="I11" s="2">
        <f>SUM(I8:I10)-MIN(I8:I10)</f>
        <v>638.5282133334663</v>
      </c>
      <c r="J11" s="11"/>
      <c r="K11" s="2">
        <f>SUM(K8:K10)-MIN(K8:K10)</f>
        <v>788.3292738786001</v>
      </c>
      <c r="L11" s="11"/>
      <c r="M11" s="2">
        <f>SUM(M8:M9)-MIN(M8:M9)</f>
        <v>675.3481276497614</v>
      </c>
      <c r="N11" s="12"/>
      <c r="O11" s="2">
        <f>SUM(O8:O10)-MIN(O8:O10)</f>
        <v>768.0817496916306</v>
      </c>
    </row>
    <row r="12" spans="1:15" ht="15.75">
      <c r="A12" s="10"/>
      <c r="B12" s="2"/>
      <c r="C12" s="5"/>
      <c r="D12" s="12">
        <v>7.97</v>
      </c>
      <c r="E12" s="2">
        <f>(((50/(D12+0.24))-3.79)/0.0069)</f>
        <v>333.35275115182975</v>
      </c>
      <c r="F12" s="12">
        <v>1.1</v>
      </c>
      <c r="G12" s="2">
        <f>((SQRT(F12)-0.841)/0.0008)</f>
        <v>259.7610602126896</v>
      </c>
      <c r="H12" s="12">
        <v>40</v>
      </c>
      <c r="I12" s="2">
        <f>((SQRT(H12)-1.936)/0.0124)</f>
        <v>353.9157516400612</v>
      </c>
      <c r="J12" s="12">
        <v>3.95</v>
      </c>
      <c r="K12" s="2">
        <f>((SQRT(J12)-1.15028)/0.00219)</f>
        <v>382.2742883265658</v>
      </c>
      <c r="L12" s="12">
        <v>30.2</v>
      </c>
      <c r="M12" s="5">
        <f>(((200/(L12+0.24))-3.79)/0.00345)</f>
        <v>805.8847054790609</v>
      </c>
      <c r="N12" s="12">
        <v>179.05</v>
      </c>
      <c r="O12" s="5">
        <f>(((800/N12)-2.325)/0.00644)</f>
        <v>332.76796446393223</v>
      </c>
    </row>
    <row r="13" spans="1:15" ht="15.75">
      <c r="A13" s="10"/>
      <c r="B13" s="2"/>
      <c r="C13" s="5"/>
      <c r="D13" s="12">
        <v>8.03</v>
      </c>
      <c r="E13" s="2">
        <f>(((50/(D13+0.24))-3.79)/0.0069)</f>
        <v>326.94916145313084</v>
      </c>
      <c r="F13" s="12">
        <v>1.25</v>
      </c>
      <c r="G13" s="2">
        <f>((SQRT(F13)-0.841)/0.0008)</f>
        <v>346.29248593736867</v>
      </c>
      <c r="H13" s="12">
        <v>38.5</v>
      </c>
      <c r="I13" s="2">
        <f>((SQRT(H13)-1.936)/0.0124)</f>
        <v>344.26103411253456</v>
      </c>
      <c r="J13" s="12">
        <v>3.75</v>
      </c>
      <c r="K13" s="2">
        <f>((SQRT(J13)-1.15028)/0.00219)</f>
        <v>359.0007639742961</v>
      </c>
      <c r="L13" s="12">
        <v>32.54</v>
      </c>
      <c r="M13" s="5">
        <f>(((200/(L13+0.24))-3.79)/0.00345)</f>
        <v>669.9365997294213</v>
      </c>
      <c r="N13" s="12">
        <v>173.92</v>
      </c>
      <c r="O13" s="5">
        <f>(((800/N13)-2.325)/0.00644)</f>
        <v>353.23229927945744</v>
      </c>
    </row>
    <row r="14" spans="1:15" ht="15.75">
      <c r="A14" s="17"/>
      <c r="B14" s="2"/>
      <c r="C14" s="5"/>
      <c r="D14" s="12">
        <v>8.1</v>
      </c>
      <c r="E14" s="2">
        <f>(((50/(D14+0.24))-3.79)/0.0069)</f>
        <v>319.59475897542836</v>
      </c>
      <c r="F14" s="12">
        <v>1.25</v>
      </c>
      <c r="G14" s="2">
        <f>((SQRT(F14)-0.841)/0.0008)</f>
        <v>346.29248593736867</v>
      </c>
      <c r="H14" s="12">
        <v>30.5</v>
      </c>
      <c r="I14" s="2">
        <f>((SQRT(H14)-1.936)/0.0124)</f>
        <v>289.2484281123896</v>
      </c>
      <c r="J14" s="12"/>
      <c r="K14" s="2">
        <f>((SQRT(J14)-1.15028)/0.00219)</f>
        <v>-525.2420091324201</v>
      </c>
      <c r="L14" s="12"/>
      <c r="M14" s="5">
        <v>0</v>
      </c>
      <c r="N14" s="12">
        <v>169.45</v>
      </c>
      <c r="O14" s="5">
        <f>(((800/N14)-2.325)/0.00644)</f>
        <v>372.07401915953875</v>
      </c>
    </row>
    <row r="15" spans="1:15" ht="15.75">
      <c r="A15" s="10">
        <f>RANK(C15,C4:C27,0)</f>
        <v>4</v>
      </c>
      <c r="B15" s="6" t="s">
        <v>40</v>
      </c>
      <c r="C15" s="5">
        <f>SUM(D15:O15)</f>
        <v>4323.529746451212</v>
      </c>
      <c r="D15" s="11"/>
      <c r="E15" s="2">
        <f>SUM(E12:E14)-MIN(E12:E14)</f>
        <v>660.3019126049605</v>
      </c>
      <c r="F15" s="11"/>
      <c r="G15" s="2">
        <f>SUM(G12:G14)-MIN(G12:G14)</f>
        <v>692.5849718747373</v>
      </c>
      <c r="H15" s="11"/>
      <c r="I15" s="2">
        <f>SUM(I12:I14)-MIN(I12:I14)</f>
        <v>698.1767857525958</v>
      </c>
      <c r="J15" s="11"/>
      <c r="K15" s="2">
        <f>SUM(K12:K14)-MIN(K12:K14)</f>
        <v>741.275052300862</v>
      </c>
      <c r="L15" s="11"/>
      <c r="M15" s="2">
        <f>SUM(M12:M13)-MIN(M12:M13)</f>
        <v>805.8847054790609</v>
      </c>
      <c r="N15" s="12"/>
      <c r="O15" s="2">
        <f>SUM(O12:O14)-MIN(O12:O14)</f>
        <v>725.3063184389962</v>
      </c>
    </row>
    <row r="16" spans="1:15" ht="15.75">
      <c r="A16" s="10"/>
      <c r="B16" s="2"/>
      <c r="C16" s="5"/>
      <c r="D16" s="12">
        <v>7.58</v>
      </c>
      <c r="E16" s="2">
        <f>(((50/(D16+0.24))-3.79)/0.0069)</f>
        <v>377.3712887801623</v>
      </c>
      <c r="F16" s="12">
        <v>1.2</v>
      </c>
      <c r="G16" s="2">
        <f>((SQRT(F16)-0.841)/0.0008)</f>
        <v>318.0563937629152</v>
      </c>
      <c r="H16" s="12">
        <v>61.5</v>
      </c>
      <c r="I16" s="2">
        <f>((SQRT(H16)-1.936)/0.0124)</f>
        <v>476.30593311927913</v>
      </c>
      <c r="J16" s="12">
        <v>3.84</v>
      </c>
      <c r="K16" s="2">
        <f>((SQRT(J16)-1.15028)/0.00219)</f>
        <v>369.54876448700566</v>
      </c>
      <c r="L16" s="12">
        <v>29.34</v>
      </c>
      <c r="M16" s="5">
        <f>(((200/(L16+0.24))-3.79)/0.00345)</f>
        <v>861.2536868820494</v>
      </c>
      <c r="N16" s="12">
        <v>162.02</v>
      </c>
      <c r="O16" s="5">
        <f>(((800/N16)-2.325)/0.00644)</f>
        <v>405.69285978803316</v>
      </c>
    </row>
    <row r="17" spans="1:15" ht="15.75">
      <c r="A17" s="10"/>
      <c r="B17" s="2"/>
      <c r="C17" s="5"/>
      <c r="D17" s="12">
        <v>7.47</v>
      </c>
      <c r="E17" s="2">
        <f>(((50/(D17+0.24))-3.79)/0.0069)</f>
        <v>390.59192841970713</v>
      </c>
      <c r="F17" s="12">
        <v>1.2</v>
      </c>
      <c r="G17" s="2">
        <f>((SQRT(F17)-0.841)/0.0008)</f>
        <v>318.0563937629152</v>
      </c>
      <c r="H17" s="12">
        <v>39.5</v>
      </c>
      <c r="I17" s="2">
        <f>((SQRT(H17)-1.936)/0.0124)</f>
        <v>350.7179471764732</v>
      </c>
      <c r="J17" s="12">
        <v>4.25</v>
      </c>
      <c r="K17" s="2">
        <f>((SQRT(J17)-1.15028)/0.00219)</f>
        <v>416.10630721864396</v>
      </c>
      <c r="L17" s="12">
        <v>60</v>
      </c>
      <c r="M17" s="5">
        <f>(((200/(L17+0.24))-3.79)/0.00345)</f>
        <v>-136.21648671016428</v>
      </c>
      <c r="N17" s="12">
        <v>344</v>
      </c>
      <c r="O17" s="5">
        <f>(((800/N17)-2.325)/0.00644)</f>
        <v>0.09027878087533632</v>
      </c>
    </row>
    <row r="18" spans="1:15" ht="15.75">
      <c r="A18" s="17"/>
      <c r="B18" s="2"/>
      <c r="C18" s="5"/>
      <c r="D18" s="12">
        <v>7.83</v>
      </c>
      <c r="E18" s="2">
        <f>(((50/(D18+0.24))-3.79)/0.0069)</f>
        <v>348.6647630336009</v>
      </c>
      <c r="F18" s="12"/>
      <c r="G18" s="2">
        <f>((SQRT(F18)-0.841)/0.0008)</f>
        <v>-1051.25</v>
      </c>
      <c r="H18" s="12">
        <v>30</v>
      </c>
      <c r="I18" s="2">
        <f>((SQRT(H18)-1.936)/0.0124)</f>
        <v>285.58270766545655</v>
      </c>
      <c r="J18" s="12">
        <v>4.28</v>
      </c>
      <c r="K18" s="2">
        <f>((SQRT(J18)-1.15028)/0.00219)</f>
        <v>419.4228705743014</v>
      </c>
      <c r="L18" s="12"/>
      <c r="M18" s="5">
        <v>0</v>
      </c>
      <c r="N18" s="12">
        <v>344</v>
      </c>
      <c r="O18" s="5">
        <f>(((800/N18)-2.325)/0.00644)</f>
        <v>0.09027878087533632</v>
      </c>
    </row>
    <row r="19" spans="1:15" ht="15.75">
      <c r="A19" s="10">
        <f>RANK(C19,C4:C27,0)</f>
        <v>3</v>
      </c>
      <c r="B19" s="6" t="s">
        <v>45</v>
      </c>
      <c r="C19" s="5">
        <f>SUM(D19:O19)</f>
        <v>4333.6658882653555</v>
      </c>
      <c r="D19" s="11"/>
      <c r="E19" s="2">
        <f>SUM(E16:E18)-MIN(E16:E18)</f>
        <v>767.9632171998694</v>
      </c>
      <c r="F19" s="11"/>
      <c r="G19" s="2">
        <f>SUM(G16:G18)-MIN(G16:G18)</f>
        <v>636.1127875258304</v>
      </c>
      <c r="H19" s="11"/>
      <c r="I19" s="2">
        <f>SUM(I16:I18)-MIN(I16:I18)</f>
        <v>827.0238802957524</v>
      </c>
      <c r="J19" s="11"/>
      <c r="K19" s="2">
        <f>SUM(K16:K18)-MIN(K16:K18)</f>
        <v>835.5291777929453</v>
      </c>
      <c r="L19" s="11"/>
      <c r="M19" s="2">
        <f>SUM(M16:M17)-MIN(M16:M17)</f>
        <v>861.2536868820494</v>
      </c>
      <c r="N19" s="12"/>
      <c r="O19" s="2">
        <f>SUM(O16:O18)-MIN(O16:O18)</f>
        <v>405.7831385689085</v>
      </c>
    </row>
    <row r="20" spans="1:15" ht="15.75">
      <c r="A20" s="10"/>
      <c r="B20" s="2"/>
      <c r="C20" s="5"/>
      <c r="D20" s="12">
        <v>8.19</v>
      </c>
      <c r="E20" s="2">
        <f>(((50/(D20+0.24))-3.79)/0.0069)</f>
        <v>310.3185655096533</v>
      </c>
      <c r="F20" s="12">
        <v>1.3</v>
      </c>
      <c r="G20" s="2">
        <f>((SQRT(F20)-0.841)/0.0008)</f>
        <v>373.96928137392257</v>
      </c>
      <c r="H20" s="12">
        <v>41.5</v>
      </c>
      <c r="I20" s="2">
        <f>((SQRT(H20)-1.936)/0.0124)</f>
        <v>363.3910776905293</v>
      </c>
      <c r="J20" s="12">
        <v>4.44</v>
      </c>
      <c r="K20" s="2">
        <f>((SQRT(J20)-1.15028)/0.00219)</f>
        <v>436.9181509454555</v>
      </c>
      <c r="L20" s="12">
        <v>29.81</v>
      </c>
      <c r="M20" s="5">
        <f>(((200/(L20+0.24))-3.79)/0.00345)</f>
        <v>830.6011719597773</v>
      </c>
      <c r="N20" s="12">
        <v>202.04</v>
      </c>
      <c r="O20" s="5">
        <f>(((800/N20)-2.325)/0.00644)</f>
        <v>253.82173261306104</v>
      </c>
    </row>
    <row r="21" spans="1:15" ht="15.75">
      <c r="A21" s="10"/>
      <c r="B21" s="2"/>
      <c r="C21" s="5"/>
      <c r="D21" s="12">
        <v>8.47</v>
      </c>
      <c r="E21" s="2">
        <f>(((50/(D21+0.24))-3.79)/0.0069)</f>
        <v>282.68523602722166</v>
      </c>
      <c r="F21" s="12">
        <v>1.25</v>
      </c>
      <c r="G21" s="2">
        <f>((SQRT(F21)-0.841)/0.0008)</f>
        <v>346.29248593736867</v>
      </c>
      <c r="H21" s="12">
        <v>31.5</v>
      </c>
      <c r="I21" s="2">
        <f>((SQRT(H21)-1.936)/0.0124)</f>
        <v>296.49081291620263</v>
      </c>
      <c r="J21" s="12">
        <v>4.04</v>
      </c>
      <c r="K21" s="2">
        <f>((SQRT(J21)-1.15028)/0.00219)</f>
        <v>392.55485124391686</v>
      </c>
      <c r="L21" s="12">
        <v>60</v>
      </c>
      <c r="M21" s="5">
        <f>(((200/(L21+0.24))-3.79)/0.00345)</f>
        <v>-136.21648671016428</v>
      </c>
      <c r="N21" s="12">
        <v>181.11</v>
      </c>
      <c r="O21" s="5">
        <f>(((800/N21)-2.325)/0.00644)</f>
        <v>324.876554895604</v>
      </c>
    </row>
    <row r="22" spans="1:15" ht="15.75">
      <c r="A22" s="17"/>
      <c r="B22" s="2"/>
      <c r="C22" s="5"/>
      <c r="D22" s="12">
        <v>7.29</v>
      </c>
      <c r="E22" s="2">
        <f>(((50/(D22+0.24))-3.79)/0.0069)</f>
        <v>413.0588756086763</v>
      </c>
      <c r="F22" s="12">
        <v>1.15</v>
      </c>
      <c r="G22" s="2">
        <f>((SQRT(F22)-0.841)/0.0008)</f>
        <v>289.2256618454511</v>
      </c>
      <c r="H22" s="12">
        <v>27</v>
      </c>
      <c r="I22" s="2">
        <f>((SQRT(H22)-1.936)/0.0124)</f>
        <v>262.9155179602123</v>
      </c>
      <c r="J22" s="12">
        <v>3.86</v>
      </c>
      <c r="K22" s="2">
        <f>((SQRT(J22)-1.15028)/0.00219)</f>
        <v>371.8759225748173</v>
      </c>
      <c r="L22" s="12"/>
      <c r="M22" s="5">
        <v>0</v>
      </c>
      <c r="N22" s="12">
        <v>154.65</v>
      </c>
      <c r="O22" s="5">
        <f>(((800/N22)-2.325)/0.00644)</f>
        <v>442.23155673098734</v>
      </c>
    </row>
    <row r="23" spans="1:15" ht="15.75">
      <c r="A23" s="10">
        <f>RANK(C23,C4:C27,0)</f>
        <v>2</v>
      </c>
      <c r="B23" s="6" t="s">
        <v>42</v>
      </c>
      <c r="C23" s="5">
        <f>SUM(D23:O23)</f>
        <v>4530.703384812094</v>
      </c>
      <c r="D23" s="11"/>
      <c r="E23" s="2">
        <f>SUM(E20:E22)-MIN(E20:E22)</f>
        <v>723.3774411183297</v>
      </c>
      <c r="F23" s="11"/>
      <c r="G23" s="2">
        <f>SUM(G20:G22)-MIN(G20:G22)</f>
        <v>720.2617673112912</v>
      </c>
      <c r="H23" s="11"/>
      <c r="I23" s="2">
        <f>SUM(I20:I22)-MIN(I20:I22)</f>
        <v>659.881890606732</v>
      </c>
      <c r="J23" s="11"/>
      <c r="K23" s="2">
        <f>SUM(K20:K22)-MIN(K20:K22)</f>
        <v>829.4730021893723</v>
      </c>
      <c r="L23" s="11"/>
      <c r="M23" s="2">
        <f>SUM(M20:M21)-MIN(M20:M21)</f>
        <v>830.6011719597773</v>
      </c>
      <c r="N23" s="12"/>
      <c r="O23" s="2">
        <f>SUM(O20:O22)-MIN(O20:O22)</f>
        <v>767.1081116265914</v>
      </c>
    </row>
    <row r="24" spans="1:15" ht="15.75">
      <c r="A24" s="10"/>
      <c r="B24" s="2"/>
      <c r="C24" s="5"/>
      <c r="D24" s="12">
        <v>7.76</v>
      </c>
      <c r="E24" s="2">
        <f>(((50/(D24+0.24))-3.79)/0.0069)</f>
        <v>356.5217391304348</v>
      </c>
      <c r="F24" s="12">
        <v>1.35</v>
      </c>
      <c r="G24" s="2">
        <f>((SQRT(F24)-0.841)/0.0008)</f>
        <v>401.1187548277814</v>
      </c>
      <c r="H24" s="12">
        <v>40</v>
      </c>
      <c r="I24" s="2">
        <f>((SQRT(H24)-1.936)/0.0124)</f>
        <v>353.9157516400612</v>
      </c>
      <c r="J24" s="12">
        <v>4.12</v>
      </c>
      <c r="K24" s="2">
        <f>((SQRT(J24)-1.15028)/0.00219)</f>
        <v>401.5974032047689</v>
      </c>
      <c r="L24" s="12">
        <v>30.81</v>
      </c>
      <c r="M24" s="5">
        <f>(((200/(L24+0.24))-3.79)/0.00345)</f>
        <v>768.4706760951248</v>
      </c>
      <c r="N24" s="12">
        <v>219.07</v>
      </c>
      <c r="O24" s="5">
        <f>(((800/N24)-2.325)/0.00644)</f>
        <v>206.02496805383117</v>
      </c>
    </row>
    <row r="25" spans="1:15" ht="15.75">
      <c r="A25" s="10"/>
      <c r="B25" s="2"/>
      <c r="C25" s="5"/>
      <c r="D25" s="12">
        <v>8.24</v>
      </c>
      <c r="E25" s="2">
        <f>(((50/(D25+0.24))-3.79)/0.0069)</f>
        <v>305.2502050861362</v>
      </c>
      <c r="F25" s="12">
        <v>1.2</v>
      </c>
      <c r="G25" s="2">
        <f>((SQRT(F25)-0.841)/0.0008)</f>
        <v>318.0563937629152</v>
      </c>
      <c r="H25" s="12">
        <v>35</v>
      </c>
      <c r="I25" s="2">
        <f>((SQRT(H25)-1.936)/0.0124)</f>
        <v>320.9741760564207</v>
      </c>
      <c r="J25" s="12">
        <v>4.11</v>
      </c>
      <c r="K25" s="2">
        <f>((SQRT(J25)-1.15028)/0.00219)</f>
        <v>400.47191473576686</v>
      </c>
      <c r="L25" s="12">
        <v>60</v>
      </c>
      <c r="M25" s="5">
        <f>(((200/(L25+0.24))-3.79)/0.00345)</f>
        <v>-136.21648671016428</v>
      </c>
      <c r="N25" s="12">
        <v>178.28</v>
      </c>
      <c r="O25" s="5">
        <f>(((800/N25)-2.325)/0.00644)</f>
        <v>335.7644893858081</v>
      </c>
    </row>
    <row r="26" spans="1:15" ht="15.75">
      <c r="A26" s="17"/>
      <c r="B26" s="2"/>
      <c r="C26" s="5"/>
      <c r="D26" s="12">
        <v>8.5</v>
      </c>
      <c r="E26" s="2">
        <f>(((50/(D26+0.24))-3.79)/0.0069)</f>
        <v>279.82953603289883</v>
      </c>
      <c r="F26" s="12"/>
      <c r="G26" s="2">
        <f>((SQRT(F26)-0.841)/0.0008)</f>
        <v>-1051.25</v>
      </c>
      <c r="H26" s="12">
        <v>21.5</v>
      </c>
      <c r="I26" s="2">
        <f>((SQRT(H26)-1.936)/0.0124)</f>
        <v>217.80719739902034</v>
      </c>
      <c r="J26" s="12">
        <v>3.41</v>
      </c>
      <c r="K26" s="2">
        <f>((SQRT(J26)-1.15028)/0.00219)</f>
        <v>317.96279966298573</v>
      </c>
      <c r="L26" s="12"/>
      <c r="M26" s="5">
        <v>0</v>
      </c>
      <c r="N26" s="12">
        <v>300</v>
      </c>
      <c r="O26" s="5">
        <f>(((800/N26)-2.325)/0.00644)</f>
        <v>53.05383022774322</v>
      </c>
    </row>
    <row r="27" spans="1:15" ht="15.75">
      <c r="A27" s="10">
        <f>RANK(C27,C4:C27,0)</f>
        <v>6</v>
      </c>
      <c r="B27" s="6" t="s">
        <v>44</v>
      </c>
      <c r="C27" s="5">
        <f>SUM(D27:O27)</f>
        <v>4168.16647197905</v>
      </c>
      <c r="D27" s="11"/>
      <c r="E27" s="2">
        <f>SUM(E24:E26)-MIN(E24:E26)</f>
        <v>661.771944216571</v>
      </c>
      <c r="F27" s="11"/>
      <c r="G27" s="2">
        <f>SUM(G24:G26)-MIN(G24:G26)</f>
        <v>719.1751485906966</v>
      </c>
      <c r="H27" s="11"/>
      <c r="I27" s="2">
        <f>SUM(I24:I26)-MIN(I24:I26)</f>
        <v>674.8899276964819</v>
      </c>
      <c r="J27" s="11"/>
      <c r="K27" s="2">
        <f>SUM(K24:K26)-MIN(K24:K26)</f>
        <v>802.0693179405356</v>
      </c>
      <c r="L27" s="11"/>
      <c r="M27" s="2">
        <f>SUM(M24:M25)-MIN(M24:M25)</f>
        <v>768.4706760951248</v>
      </c>
      <c r="N27" s="12"/>
      <c r="O27" s="2">
        <f>SUM(O24:O26)-MIN(O24:O26)</f>
        <v>541.7894574396392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11"/>
  <sheetViews>
    <sheetView zoomScalePageLayoutView="0" workbookViewId="0" topLeftCell="A1">
      <selection activeCell="A12" sqref="A12:IV16"/>
    </sheetView>
  </sheetViews>
  <sheetFormatPr defaultColWidth="11.421875" defaultRowHeight="15"/>
  <cols>
    <col min="1" max="1" width="8.421875" style="0" bestFit="1" customWidth="1"/>
    <col min="2" max="2" width="27.421875" style="0" bestFit="1" customWidth="1"/>
    <col min="3" max="3" width="18.7109375" style="0" bestFit="1" customWidth="1"/>
    <col min="4" max="4" width="7.7109375" style="0" bestFit="1" customWidth="1"/>
    <col min="5" max="5" width="9.57421875" style="0" bestFit="1" customWidth="1"/>
    <col min="6" max="6" width="7.7109375" style="0" bestFit="1" customWidth="1"/>
    <col min="7" max="7" width="9.57421875" style="0" bestFit="1" customWidth="1"/>
    <col min="8" max="8" width="8.140625" style="0" customWidth="1"/>
    <col min="9" max="9" width="9.57421875" style="0" bestFit="1" customWidth="1"/>
    <col min="10" max="10" width="7.7109375" style="0" customWidth="1"/>
    <col min="11" max="11" width="8.28125" style="0" customWidth="1"/>
    <col min="12" max="12" width="7.140625" style="0" bestFit="1" customWidth="1"/>
    <col min="13" max="13" width="10.28125" style="0" customWidth="1"/>
    <col min="14" max="14" width="9.7109375" style="0" bestFit="1" customWidth="1"/>
    <col min="15" max="15" width="12.140625" style="0" bestFit="1" customWidth="1"/>
    <col min="16" max="17" width="8.28125" style="0" bestFit="1" customWidth="1"/>
  </cols>
  <sheetData>
    <row r="1" spans="1:17" ht="20.25">
      <c r="A1" s="16"/>
      <c r="B1" s="14" t="s">
        <v>17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0.25">
      <c r="A2" s="16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.75">
      <c r="A3" s="10" t="s">
        <v>16</v>
      </c>
      <c r="B3" s="1" t="s">
        <v>0</v>
      </c>
      <c r="C3" s="4" t="s">
        <v>8</v>
      </c>
      <c r="D3" s="1" t="s">
        <v>5</v>
      </c>
      <c r="E3" s="1"/>
      <c r="F3" s="1" t="s">
        <v>1</v>
      </c>
      <c r="G3" s="1"/>
      <c r="H3" s="1" t="s">
        <v>3</v>
      </c>
      <c r="I3" s="1"/>
      <c r="J3" s="1" t="s">
        <v>2</v>
      </c>
      <c r="K3" s="1"/>
      <c r="L3" s="1" t="s">
        <v>4</v>
      </c>
      <c r="M3" s="1"/>
      <c r="N3" s="1" t="s">
        <v>6</v>
      </c>
      <c r="O3" s="1"/>
      <c r="P3" s="1" t="s">
        <v>18</v>
      </c>
      <c r="Q3" s="5"/>
    </row>
    <row r="4" spans="1:17" ht="15.75">
      <c r="A4" s="10"/>
      <c r="B4" s="2"/>
      <c r="C4" s="5"/>
      <c r="D4" s="11">
        <v>32.5</v>
      </c>
      <c r="E4" s="3">
        <f>(((SQRT(D4)-0.422)/0.01012))</f>
        <v>521.6281744560958</v>
      </c>
      <c r="F4" s="11">
        <v>11.4</v>
      </c>
      <c r="G4" s="2">
        <f>((SQRT(F4)-1.279)/0.00398)</f>
        <v>526.9820611122681</v>
      </c>
      <c r="H4" s="11">
        <v>4.81</v>
      </c>
      <c r="I4" s="2">
        <f>((SQRT(H4)-1.0935)/0.00208)</f>
        <v>528.6880865125629</v>
      </c>
      <c r="J4" s="11">
        <v>14.18</v>
      </c>
      <c r="K4" s="2">
        <f>(((100/(J4+0.24))-4.0062)/0.00656)</f>
        <v>446.43487195967674</v>
      </c>
      <c r="L4" s="11">
        <v>1.5</v>
      </c>
      <c r="M4" s="2">
        <f>((SQRT(L4)-0.8807)/0.00068)</f>
        <v>505.94834028174836</v>
      </c>
      <c r="N4" s="12">
        <v>61.27</v>
      </c>
      <c r="O4" s="5">
        <f>(((400/(N4+0.14))-4.0062)/0.00328)</f>
        <v>764.4503457369697</v>
      </c>
      <c r="P4" s="12">
        <v>171.78</v>
      </c>
      <c r="Q4" s="5">
        <f>(((800/P4)-2.0232)/0.00647)</f>
        <v>407.0973062666151</v>
      </c>
    </row>
    <row r="5" spans="1:17" ht="15.75">
      <c r="A5" s="10"/>
      <c r="B5" s="2"/>
      <c r="C5" s="5"/>
      <c r="D5" s="11">
        <v>33.4</v>
      </c>
      <c r="E5" s="3">
        <f>(((SQRT(D5)-0.422)/0.01012))</f>
        <v>529.3748330750944</v>
      </c>
      <c r="F5" s="11">
        <v>7.48</v>
      </c>
      <c r="G5" s="2">
        <f>((SQRT(F5)-1.279)/0.00398)</f>
        <v>365.8188106119269</v>
      </c>
      <c r="H5" s="11">
        <v>4.14</v>
      </c>
      <c r="I5" s="2">
        <f>((SQRT(H5)-1.0935)/0.00208)</f>
        <v>452.4995167969138</v>
      </c>
      <c r="J5" s="11">
        <v>15.38</v>
      </c>
      <c r="K5" s="2">
        <f>(((100/(J5+0.24))-4.0062)/0.00656)</f>
        <v>365.2208316417351</v>
      </c>
      <c r="L5" s="11">
        <v>1.35</v>
      </c>
      <c r="M5" s="2">
        <f>((SQRT(L5)-0.8807)/0.00068)</f>
        <v>413.52206450327213</v>
      </c>
      <c r="N5" s="12">
        <v>62</v>
      </c>
      <c r="O5" s="5">
        <f>(((400/(N5+0.14))-4.0062)/0.00328)</f>
        <v>741.1212093855733</v>
      </c>
      <c r="P5" s="12">
        <v>201.41</v>
      </c>
      <c r="Q5" s="5">
        <f>(((800/P5)-2.0232)/0.00647)</f>
        <v>301.20516510072304</v>
      </c>
    </row>
    <row r="6" spans="1:17" ht="15.75">
      <c r="A6" s="10"/>
      <c r="B6" s="2"/>
      <c r="C6" s="5"/>
      <c r="D6" s="11"/>
      <c r="E6" s="3">
        <f>(((SQRT(D6)-0.422)/0.01012))</f>
        <v>-41.699604743083</v>
      </c>
      <c r="F6" s="11">
        <v>6.03</v>
      </c>
      <c r="G6" s="2">
        <f>((SQRT(F6)-1.279)/0.00398)</f>
        <v>295.6296059200339</v>
      </c>
      <c r="H6" s="11">
        <v>3.75</v>
      </c>
      <c r="I6" s="2">
        <f>((SQRT(H6)-1.0935)/0.00208)</f>
        <v>405.28445822293685</v>
      </c>
      <c r="J6" s="11">
        <v>15.25</v>
      </c>
      <c r="K6" s="2">
        <f>(((100/(J6+0.24))-4.0062)/0.00656)</f>
        <v>373.41126848163253</v>
      </c>
      <c r="L6" s="11">
        <v>1.25</v>
      </c>
      <c r="M6" s="2">
        <f>((SQRT(L6)-0.8807)/0.00068)</f>
        <v>349.0205716910218</v>
      </c>
      <c r="N6" s="12"/>
      <c r="O6" s="5">
        <v>0</v>
      </c>
      <c r="P6" s="12">
        <v>300</v>
      </c>
      <c r="Q6" s="5">
        <f>(((800/P6)-2.0232)/0.00647)</f>
        <v>99.45388974755276</v>
      </c>
    </row>
    <row r="7" spans="1:17" ht="15.75">
      <c r="A7" s="10">
        <f>RANK(C7,C4:C11,0)</f>
        <v>1</v>
      </c>
      <c r="B7" s="6" t="s">
        <v>44</v>
      </c>
      <c r="C7" s="5">
        <f>SUM(D7:Q7)</f>
        <v>6137.060844895501</v>
      </c>
      <c r="D7" s="11"/>
      <c r="E7" s="2">
        <f>SUM(E4:E6)-MIN(E4:E6)</f>
        <v>1051.0030075311902</v>
      </c>
      <c r="F7" s="11"/>
      <c r="G7" s="2">
        <f>SUM(G4:G6)-MIN(G4:G6)</f>
        <v>892.800871724195</v>
      </c>
      <c r="H7" s="11"/>
      <c r="I7" s="2">
        <f>SUM(I4:I6)-MIN(I4:I6)</f>
        <v>981.1876033094768</v>
      </c>
      <c r="J7" s="11"/>
      <c r="K7" s="2">
        <f>SUM(K4:K6)-MIN(K4:K6)</f>
        <v>819.8461404413093</v>
      </c>
      <c r="L7" s="11"/>
      <c r="M7" s="2">
        <f>SUM(M4:M6)-MIN(M4:M6)</f>
        <v>919.4704047850205</v>
      </c>
      <c r="N7" s="12"/>
      <c r="O7" s="2">
        <f>SUM(O4:O5)-MIN(O4:O5)</f>
        <v>764.4503457369698</v>
      </c>
      <c r="P7" s="12"/>
      <c r="Q7" s="2">
        <f>SUM(Q4:Q6)-MIN(Q4:Q6)</f>
        <v>708.3024713673381</v>
      </c>
    </row>
    <row r="8" spans="1:17" ht="15.75">
      <c r="A8" s="10"/>
      <c r="B8" s="2"/>
      <c r="C8" s="5"/>
      <c r="D8" s="11">
        <v>20.4</v>
      </c>
      <c r="E8" s="3">
        <f>(((SQRT(D8)-0.422)/0.01012))</f>
        <v>404.60829212000846</v>
      </c>
      <c r="F8" s="11">
        <v>11.16</v>
      </c>
      <c r="G8" s="2">
        <f>((SQRT(F8)-1.279)/0.00398)</f>
        <v>518.0046778135711</v>
      </c>
      <c r="H8" s="11">
        <v>5.3</v>
      </c>
      <c r="I8" s="2">
        <f>((SQRT(H8)-1.0935)/0.00208)</f>
        <v>581.0927339635903</v>
      </c>
      <c r="J8" s="11">
        <v>14.15</v>
      </c>
      <c r="K8" s="2">
        <f>(((100/(J8+0.24))-4.0062)/0.00656)</f>
        <v>448.63876930117465</v>
      </c>
      <c r="L8" s="11">
        <v>1.35</v>
      </c>
      <c r="M8" s="2">
        <f>((SQRT(L8)-0.8807)/0.00068)</f>
        <v>413.52206450327213</v>
      </c>
      <c r="N8" s="12">
        <v>57.97</v>
      </c>
      <c r="O8" s="5">
        <f>(((400/(N8+0.14))-4.0062)/0.00328)</f>
        <v>877.224639141074</v>
      </c>
      <c r="P8" s="12">
        <v>192.61</v>
      </c>
      <c r="Q8" s="5">
        <f>(((800/P8)-2.0232)/0.00647)</f>
        <v>329.25359257966716</v>
      </c>
    </row>
    <row r="9" spans="1:17" ht="15.75">
      <c r="A9" s="10"/>
      <c r="B9" s="2"/>
      <c r="C9" s="5"/>
      <c r="D9" s="11">
        <v>25</v>
      </c>
      <c r="E9" s="3">
        <f>(((SQRT(D9)-0.422)/0.01012))</f>
        <v>452.3715415019763</v>
      </c>
      <c r="F9" s="11">
        <v>10.26</v>
      </c>
      <c r="G9" s="2">
        <f>((SQRT(F9)-1.279)/0.00398)</f>
        <v>483.44810944959636</v>
      </c>
      <c r="H9" s="11">
        <v>3.9</v>
      </c>
      <c r="I9" s="2">
        <f>((SQRT(H9)-1.0935)/0.00208)</f>
        <v>423.72200279478363</v>
      </c>
      <c r="J9" s="11">
        <v>14.78</v>
      </c>
      <c r="K9" s="2">
        <f>(((100/(J9+0.24))-4.0062)/0.00656)</f>
        <v>404.2057338183236</v>
      </c>
      <c r="L9" s="11">
        <v>1.3</v>
      </c>
      <c r="M9" s="2">
        <f>((SQRT(L9)-0.8807)/0.00068)</f>
        <v>381.5815074987323</v>
      </c>
      <c r="N9" s="12">
        <v>60.01</v>
      </c>
      <c r="O9" s="5">
        <f>(((400/(N9+0.14))-4.0062)/0.00328)</f>
        <v>806.0492569389536</v>
      </c>
      <c r="P9" s="12">
        <v>206.07</v>
      </c>
      <c r="Q9" s="5">
        <f>(((800/P9)-2.0232)/0.00647)</f>
        <v>287.32240488800153</v>
      </c>
    </row>
    <row r="10" spans="1:17" ht="15.75">
      <c r="A10" s="10"/>
      <c r="B10" s="2"/>
      <c r="C10" s="5"/>
      <c r="D10" s="11"/>
      <c r="E10" s="3">
        <f>(((SQRT(D10)-0.422)/0.01012))</f>
        <v>-41.699604743083</v>
      </c>
      <c r="F10" s="11">
        <v>7.22</v>
      </c>
      <c r="G10" s="2">
        <f>((SQRT(F10)-1.279)/0.00398)</f>
        <v>353.77029359519616</v>
      </c>
      <c r="H10" s="11">
        <v>3.83</v>
      </c>
      <c r="I10" s="2">
        <f>((SQRT(H10)-1.0935)/0.00208)</f>
        <v>415.16277840292923</v>
      </c>
      <c r="J10" s="11">
        <v>14.88</v>
      </c>
      <c r="K10" s="2">
        <f>(((100/(J10+0.24))-4.0062)/0.00656)</f>
        <v>397.49338624338617</v>
      </c>
      <c r="L10" s="11">
        <v>1.25</v>
      </c>
      <c r="M10" s="2">
        <f>((SQRT(L10)-0.8807)/0.00068)</f>
        <v>349.0205716910218</v>
      </c>
      <c r="N10" s="12"/>
      <c r="O10" s="5">
        <v>0</v>
      </c>
      <c r="P10" s="12">
        <v>300</v>
      </c>
      <c r="Q10" s="5">
        <f>(((800/P10)-2.0232)/0.00647)</f>
        <v>99.45388974755276</v>
      </c>
    </row>
    <row r="11" spans="1:17" ht="15.75">
      <c r="A11" s="10">
        <f>RANK(C11,C4:C11,0)</f>
        <v>2</v>
      </c>
      <c r="B11" s="6" t="s">
        <v>37</v>
      </c>
      <c r="C11" s="5">
        <f>SUM(D11:Q11)</f>
        <v>6004.996069373771</v>
      </c>
      <c r="D11" s="11"/>
      <c r="E11" s="2">
        <f>SUM(E8:E10)-MIN(E8:E10)</f>
        <v>856.9798336219848</v>
      </c>
      <c r="F11" s="11"/>
      <c r="G11" s="2">
        <f>SUM(G8:G10)-MIN(G8:G10)</f>
        <v>1001.4527872631675</v>
      </c>
      <c r="H11" s="11"/>
      <c r="I11" s="2">
        <f>SUM(I8:I10)-MIN(I8:I10)</f>
        <v>1004.8147367583738</v>
      </c>
      <c r="J11" s="11"/>
      <c r="K11" s="2">
        <f>SUM(K8:K10)-MIN(K8:K10)</f>
        <v>852.8445031194983</v>
      </c>
      <c r="L11" s="11"/>
      <c r="M11" s="2">
        <f>SUM(M8:M10)-MIN(M8:M10)</f>
        <v>795.1035720020045</v>
      </c>
      <c r="N11" s="12"/>
      <c r="O11" s="2">
        <f>SUM(O8:O9)-MIN(O8:O9)</f>
        <v>877.2246391410739</v>
      </c>
      <c r="P11" s="12"/>
      <c r="Q11" s="2">
        <f>SUM(Q8:Q10)-MIN(Q8:Q10)</f>
        <v>616.5759974676687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Q7"/>
  <sheetViews>
    <sheetView zoomScalePageLayoutView="0" workbookViewId="0" topLeftCell="A7">
      <selection activeCell="A8" sqref="A8:IV36"/>
    </sheetView>
  </sheetViews>
  <sheetFormatPr defaultColWidth="11.421875" defaultRowHeight="15"/>
  <cols>
    <col min="1" max="1" width="8.8515625" style="0" bestFit="1" customWidth="1"/>
    <col min="2" max="2" width="29.7109375" style="0" bestFit="1" customWidth="1"/>
    <col min="3" max="3" width="18.7109375" style="0" bestFit="1" customWidth="1"/>
    <col min="4" max="4" width="8.140625" style="0" customWidth="1"/>
    <col min="5" max="5" width="9.57421875" style="0" bestFit="1" customWidth="1"/>
    <col min="6" max="6" width="7.00390625" style="0" bestFit="1" customWidth="1"/>
    <col min="7" max="7" width="8.28125" style="0" bestFit="1" customWidth="1"/>
    <col min="8" max="8" width="7.7109375" style="0" bestFit="1" customWidth="1"/>
    <col min="9" max="9" width="9.57421875" style="0" bestFit="1" customWidth="1"/>
    <col min="10" max="10" width="7.7109375" style="0" customWidth="1"/>
    <col min="11" max="11" width="8.28125" style="0" bestFit="1" customWidth="1"/>
    <col min="12" max="12" width="7.421875" style="0" customWidth="1"/>
    <col min="13" max="13" width="9.57421875" style="0" bestFit="1" customWidth="1"/>
    <col min="14" max="14" width="8.421875" style="0" bestFit="1" customWidth="1"/>
    <col min="15" max="17" width="8.28125" style="0" bestFit="1" customWidth="1"/>
  </cols>
  <sheetData>
    <row r="1" spans="1:17" ht="20.25">
      <c r="A1" s="13"/>
      <c r="B1" s="14" t="s">
        <v>19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0.25">
      <c r="A2" s="13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.75">
      <c r="A3" s="10" t="s">
        <v>16</v>
      </c>
      <c r="B3" s="7" t="s">
        <v>0</v>
      </c>
      <c r="C3" s="4" t="s">
        <v>8</v>
      </c>
      <c r="D3" s="1" t="s">
        <v>3</v>
      </c>
      <c r="E3" s="1"/>
      <c r="F3" s="1" t="s">
        <v>10</v>
      </c>
      <c r="G3" s="1"/>
      <c r="H3" s="1" t="s">
        <v>1</v>
      </c>
      <c r="I3" s="1"/>
      <c r="J3" s="1" t="s">
        <v>4</v>
      </c>
      <c r="K3" s="1"/>
      <c r="L3" s="1" t="s">
        <v>11</v>
      </c>
      <c r="M3" s="1"/>
      <c r="N3" s="1" t="s">
        <v>12</v>
      </c>
      <c r="O3" s="1"/>
      <c r="P3" s="1" t="s">
        <v>18</v>
      </c>
      <c r="Q3" s="5"/>
    </row>
    <row r="4" spans="1:17" ht="15.75">
      <c r="A4" s="10"/>
      <c r="B4" s="8"/>
      <c r="C4" s="5"/>
      <c r="D4" s="12">
        <v>4.43</v>
      </c>
      <c r="E4" s="2">
        <f>((SQRT(D4)-1.0935)/0.00208)</f>
        <v>486.18101826198017</v>
      </c>
      <c r="F4" s="12">
        <v>11.38</v>
      </c>
      <c r="G4" s="2">
        <f>(((75/(F4+0.24))-3.998)/0.0066)</f>
        <v>372.18014916810085</v>
      </c>
      <c r="H4" s="12">
        <v>7.98</v>
      </c>
      <c r="I4" s="2">
        <f>((SQRT(H4)-1.279)/0.00398)</f>
        <v>388.41441667465</v>
      </c>
      <c r="J4" s="12">
        <v>1.35</v>
      </c>
      <c r="K4" s="2">
        <f>((SQRT(J4)-0.8807)/0.00068)</f>
        <v>413.52206450327213</v>
      </c>
      <c r="L4" s="12">
        <v>51</v>
      </c>
      <c r="M4" s="2">
        <f>((SQRT(L4)-1.4149)/0.01039)</f>
        <v>551.157692833768</v>
      </c>
      <c r="N4" s="12">
        <v>44.22</v>
      </c>
      <c r="O4" s="5">
        <f>(((300/(N4+0.24))-3.998)/0.0033)</f>
        <v>833.2237353289984</v>
      </c>
      <c r="P4" s="12">
        <v>177.41</v>
      </c>
      <c r="Q4" s="5">
        <f>(((800/P4)-2.0232)/0.00647)</f>
        <v>384.25481819068057</v>
      </c>
    </row>
    <row r="5" spans="1:17" ht="15.75">
      <c r="A5" s="10"/>
      <c r="B5" s="8"/>
      <c r="C5" s="5"/>
      <c r="D5" s="12">
        <v>4.24</v>
      </c>
      <c r="E5" s="2">
        <f>((SQRT(D5)-1.0935)/0.00208)</f>
        <v>464.2432827872116</v>
      </c>
      <c r="F5" s="12">
        <v>11.88</v>
      </c>
      <c r="G5" s="2">
        <f>(((75/(F5+0.24))-3.998)/0.0066)</f>
        <v>331.8361836183617</v>
      </c>
      <c r="H5" s="12">
        <v>6.81</v>
      </c>
      <c r="I5" s="2">
        <f>((SQRT(H5)-1.279)/0.00398)</f>
        <v>334.3210226482356</v>
      </c>
      <c r="J5" s="12">
        <v>1.35</v>
      </c>
      <c r="K5" s="2">
        <f>((SQRT(J5)-0.8807)/0.00068)</f>
        <v>413.52206450327213</v>
      </c>
      <c r="L5" s="12">
        <v>27</v>
      </c>
      <c r="M5" s="2">
        <f>((SQRT(L5)-1.4149)/0.01039)</f>
        <v>363.9318982393293</v>
      </c>
      <c r="N5" s="12">
        <v>45.92</v>
      </c>
      <c r="O5" s="5">
        <f>(((300/(N5+0.24))-3.998)/0.0033)</f>
        <v>757.9192269313584</v>
      </c>
      <c r="P5" s="12">
        <v>210.07</v>
      </c>
      <c r="Q5" s="5">
        <f>(((800/P5)-2.0232)/0.00647)</f>
        <v>275.89712386295906</v>
      </c>
    </row>
    <row r="6" spans="1:17" ht="15.75">
      <c r="A6" s="10"/>
      <c r="B6" s="8"/>
      <c r="C6" s="5"/>
      <c r="D6" s="12"/>
      <c r="E6" s="2">
        <f>((SQRT(D6)-1.0935)/0.00208)</f>
        <v>-525.7211538461538</v>
      </c>
      <c r="F6" s="12">
        <v>12.11</v>
      </c>
      <c r="G6" s="2">
        <f>(((75/(F6+0.24))-3.998)/0.0066)</f>
        <v>314.3749233222917</v>
      </c>
      <c r="H6" s="12"/>
      <c r="I6" s="2">
        <f>((SQRT(H6)-1.279)/0.00398)</f>
        <v>-321.35678391959794</v>
      </c>
      <c r="J6" s="12"/>
      <c r="K6" s="2">
        <f>((SQRT(J6)-0.8807)/0.00068)</f>
        <v>-1295.1470588235293</v>
      </c>
      <c r="L6" s="12">
        <v>24.5</v>
      </c>
      <c r="M6" s="2">
        <f>((SQRT(L6)-1.4149)/0.01039)</f>
        <v>340.21631071278466</v>
      </c>
      <c r="N6" s="12"/>
      <c r="O6" s="5">
        <v>0</v>
      </c>
      <c r="P6" s="12">
        <v>300</v>
      </c>
      <c r="Q6" s="5">
        <f>(((800/P6)-2.0232)/0.00647)</f>
        <v>99.45388974755276</v>
      </c>
    </row>
    <row r="7" spans="1:17" ht="15.75">
      <c r="A7" s="10">
        <f>RANK(C7,C4:C7,0)</f>
        <v>1</v>
      </c>
      <c r="B7" s="9" t="s">
        <v>39</v>
      </c>
      <c r="C7" s="5">
        <f>SUM(D7:Q7)</f>
        <v>5612.68547062082</v>
      </c>
      <c r="D7" s="11"/>
      <c r="E7" s="2">
        <f>SUM(E4:E6)-MIN(E4:E6)</f>
        <v>950.4243010491919</v>
      </c>
      <c r="F7" s="11"/>
      <c r="G7" s="2">
        <f>SUM(G4:G6)-MIN(G4:G6)</f>
        <v>704.0163327864625</v>
      </c>
      <c r="H7" s="11"/>
      <c r="I7" s="2">
        <f>SUM(I4:I6)-MIN(I4:I6)</f>
        <v>722.7354393228857</v>
      </c>
      <c r="J7" s="11"/>
      <c r="K7" s="2">
        <f>SUM(K4:K6)-MIN(K4:K6)</f>
        <v>827.0441290065443</v>
      </c>
      <c r="L7" s="11"/>
      <c r="M7" s="2">
        <f>SUM(M4:M6)-MIN(M4:M6)</f>
        <v>915.0895910730974</v>
      </c>
      <c r="N7" s="12"/>
      <c r="O7" s="2">
        <f>SUM(O4:O5)-MIN(O4:O5)</f>
        <v>833.2237353289985</v>
      </c>
      <c r="P7" s="12"/>
      <c r="Q7" s="2">
        <f>SUM(Q4:Q6)-MIN(Q4:Q6)</f>
        <v>660.1519420536397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23"/>
  <sheetViews>
    <sheetView zoomScalePageLayoutView="0" workbookViewId="0" topLeftCell="A1">
      <selection activeCell="N15" sqref="N15"/>
    </sheetView>
  </sheetViews>
  <sheetFormatPr defaultColWidth="11.421875" defaultRowHeight="15"/>
  <cols>
    <col min="1" max="1" width="8.8515625" style="0" bestFit="1" customWidth="1"/>
    <col min="2" max="2" width="28.8515625" style="0" bestFit="1" customWidth="1"/>
    <col min="3" max="3" width="18.7109375" style="0" bestFit="1" customWidth="1"/>
    <col min="4" max="4" width="9.140625" style="0" customWidth="1"/>
    <col min="5" max="5" width="9.57421875" style="0" bestFit="1" customWidth="1"/>
    <col min="6" max="6" width="8.421875" style="0" customWidth="1"/>
    <col min="7" max="7" width="10.28125" style="0" bestFit="1" customWidth="1"/>
    <col min="8" max="8" width="9.8515625" style="0" customWidth="1"/>
    <col min="9" max="9" width="9.57421875" style="0" bestFit="1" customWidth="1"/>
    <col min="10" max="10" width="8.8515625" style="0" customWidth="1"/>
    <col min="11" max="11" width="8.28125" style="0" bestFit="1" customWidth="1"/>
    <col min="12" max="12" width="9.00390625" style="0" bestFit="1" customWidth="1"/>
    <col min="13" max="13" width="12.140625" style="0" bestFit="1" customWidth="1"/>
    <col min="14" max="14" width="8.28125" style="0" bestFit="1" customWidth="1"/>
    <col min="15" max="15" width="8.8515625" style="0" bestFit="1" customWidth="1"/>
  </cols>
  <sheetData>
    <row r="1" spans="1:15" ht="20.25">
      <c r="A1" s="16"/>
      <c r="B1" s="14" t="s">
        <v>20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25">
      <c r="A2" s="16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.75">
      <c r="A3" s="10" t="s">
        <v>16</v>
      </c>
      <c r="B3" s="1" t="s">
        <v>0</v>
      </c>
      <c r="C3" s="4" t="s">
        <v>8</v>
      </c>
      <c r="D3" s="1" t="s">
        <v>14</v>
      </c>
      <c r="E3" s="1"/>
      <c r="F3" s="1" t="s">
        <v>4</v>
      </c>
      <c r="G3" s="1"/>
      <c r="H3" s="1" t="s">
        <v>21</v>
      </c>
      <c r="I3" s="1"/>
      <c r="J3" s="1" t="s">
        <v>3</v>
      </c>
      <c r="K3" s="1"/>
      <c r="L3" s="1" t="s">
        <v>15</v>
      </c>
      <c r="M3" s="1"/>
      <c r="N3" s="1" t="s">
        <v>18</v>
      </c>
      <c r="O3" s="5"/>
    </row>
    <row r="4" spans="1:15" ht="15.75">
      <c r="A4" s="10"/>
      <c r="B4" s="2"/>
      <c r="C4" s="5"/>
      <c r="D4" s="12">
        <v>7.94</v>
      </c>
      <c r="E4" s="2">
        <f>(((50/(D4+0.24))-3.648)/0.0066)</f>
        <v>373.404460250426</v>
      </c>
      <c r="F4" s="12">
        <v>1.2</v>
      </c>
      <c r="G4" s="2">
        <f>((SQRT(F4)-0.8807)/0.00068)</f>
        <v>315.8016397210766</v>
      </c>
      <c r="H4" s="12">
        <v>25.3</v>
      </c>
      <c r="I4" s="2">
        <f>((SQRT(H4)-2.0232)/0.00874)</f>
        <v>344.017223796764</v>
      </c>
      <c r="J4" s="12">
        <v>3.58</v>
      </c>
      <c r="K4" s="2">
        <f>((SQRT(J4)-1.0935)/0.00208)</f>
        <v>383.9369196357934</v>
      </c>
      <c r="L4" s="12">
        <v>31.31</v>
      </c>
      <c r="M4" s="5">
        <f>(((200/(L4+0.24))-3.648)/0.0033)</f>
        <v>815.4982471305767</v>
      </c>
      <c r="N4" s="12">
        <v>162.99</v>
      </c>
      <c r="O4" s="5">
        <f aca="true" t="shared" si="0" ref="O4:O18">(((800/N4)-2.0232)/0.00647)</f>
        <v>445.91600948769104</v>
      </c>
    </row>
    <row r="5" spans="1:15" ht="15.75">
      <c r="A5" s="10"/>
      <c r="B5" s="2"/>
      <c r="C5" s="5"/>
      <c r="D5" s="12">
        <v>8.66</v>
      </c>
      <c r="E5" s="2">
        <f>(((50/(D5+0.24))-3.648)/0.0066)</f>
        <v>298.4814436499829</v>
      </c>
      <c r="F5" s="12">
        <v>1.2</v>
      </c>
      <c r="G5" s="2">
        <f>((SQRT(F5)-0.8807)/0.00068)</f>
        <v>315.8016397210766</v>
      </c>
      <c r="H5" s="12">
        <v>28.8</v>
      </c>
      <c r="I5" s="2">
        <f>((SQRT(H5)-2.0232)/0.00874)</f>
        <v>382.53582906172716</v>
      </c>
      <c r="J5" s="12">
        <v>3.68</v>
      </c>
      <c r="K5" s="2">
        <f>((SQRT(J5)-1.0935)/0.00208)</f>
        <v>396.5541390986</v>
      </c>
      <c r="L5" s="12">
        <v>60</v>
      </c>
      <c r="M5" s="5">
        <f>(((200/(L5+0.24))-3.648)/0.0033)</f>
        <v>-99.37784216668692</v>
      </c>
      <c r="N5" s="12">
        <v>166.18</v>
      </c>
      <c r="O5" s="5">
        <f t="shared" si="0"/>
        <v>431.35348478763547</v>
      </c>
    </row>
    <row r="6" spans="1:15" ht="15.75">
      <c r="A6" s="10"/>
      <c r="B6" s="2"/>
      <c r="C6" s="5"/>
      <c r="D6" s="12">
        <v>8.9</v>
      </c>
      <c r="E6" s="2">
        <f>(((50/(D6+0.24))-3.648)/0.0066)</f>
        <v>276.13023009084276</v>
      </c>
      <c r="F6" s="12">
        <v>1.15</v>
      </c>
      <c r="G6" s="2">
        <f>((SQRT(F6)-0.8807)/0.00068)</f>
        <v>281.88313158288355</v>
      </c>
      <c r="H6" s="12">
        <v>29.9</v>
      </c>
      <c r="I6" s="2">
        <f>((SQRT(H6)-2.0232)/0.00874)</f>
        <v>394.15208761978556</v>
      </c>
      <c r="J6" s="12">
        <v>3.93</v>
      </c>
      <c r="K6" s="2">
        <f>((SQRT(J6)-1.0935)/0.00208)</f>
        <v>427.36671161533707</v>
      </c>
      <c r="L6" s="12"/>
      <c r="M6" s="5">
        <v>0</v>
      </c>
      <c r="N6" s="12">
        <v>180.38</v>
      </c>
      <c r="O6" s="5">
        <f t="shared" si="0"/>
        <v>372.7792109153731</v>
      </c>
    </row>
    <row r="7" spans="1:15" ht="15.75">
      <c r="A7" s="10">
        <f>RANK(C7,C4:C23,0)</f>
        <v>2</v>
      </c>
      <c r="B7" s="6" t="s">
        <v>42</v>
      </c>
      <c r="C7" s="5">
        <f>SUM(D7:O7)</f>
        <v>4596.865692143914</v>
      </c>
      <c r="D7" s="11"/>
      <c r="E7" s="2">
        <f>SUM(E4:E6)-MIN(E4:E6)</f>
        <v>671.885903900409</v>
      </c>
      <c r="F7" s="11"/>
      <c r="G7" s="2">
        <f>SUM(G4:G6)-MIN(G4:G6)</f>
        <v>631.603279442153</v>
      </c>
      <c r="H7" s="11"/>
      <c r="I7" s="2">
        <f>SUM(I4:I6)-MIN(I4:I6)</f>
        <v>776.6879166815127</v>
      </c>
      <c r="J7" s="11"/>
      <c r="K7" s="2">
        <f>SUM(K4:K6)-MIN(K4:K6)</f>
        <v>823.9208507139369</v>
      </c>
      <c r="L7" s="11"/>
      <c r="M7" s="2">
        <f>SUM(M4:M5)-MIN(M4:M5)</f>
        <v>815.4982471305767</v>
      </c>
      <c r="N7" s="12"/>
      <c r="O7" s="2">
        <f>SUM(O4:O6)-MIN(O4:O6)</f>
        <v>877.2694942753265</v>
      </c>
    </row>
    <row r="8" spans="1:15" ht="15.75">
      <c r="A8" s="10"/>
      <c r="B8" s="2"/>
      <c r="C8" s="5"/>
      <c r="D8" s="12">
        <v>8.01</v>
      </c>
      <c r="E8" s="2">
        <f>(((50/(D8+0.24))-3.648)/0.0066)</f>
        <v>365.54637281910004</v>
      </c>
      <c r="F8" s="12">
        <v>1.2</v>
      </c>
      <c r="G8" s="2">
        <f>((SQRT(F8)-0.8807)/0.00068)</f>
        <v>315.8016397210766</v>
      </c>
      <c r="H8" s="12">
        <v>26.6</v>
      </c>
      <c r="I8" s="2">
        <f>((SQRT(H8)-2.0232)/0.00874)</f>
        <v>358.6177097587015</v>
      </c>
      <c r="J8" s="12">
        <v>3.23</v>
      </c>
      <c r="K8" s="2">
        <f>((SQRT(J8)-1.0935)/0.00208)</f>
        <v>338.3269594043957</v>
      </c>
      <c r="L8" s="12">
        <v>30.06</v>
      </c>
      <c r="M8" s="5">
        <f>(((200/(L8+0.24))-3.648)/0.0033)</f>
        <v>894.7454745474549</v>
      </c>
      <c r="N8" s="12">
        <v>194.78</v>
      </c>
      <c r="O8" s="5">
        <f t="shared" si="0"/>
        <v>322.10167917420563</v>
      </c>
    </row>
    <row r="9" spans="1:15" ht="15.75">
      <c r="A9" s="10"/>
      <c r="B9" s="2"/>
      <c r="C9" s="5"/>
      <c r="D9" s="12">
        <v>8.07</v>
      </c>
      <c r="E9" s="2">
        <f>(((50/(D9+0.24))-3.648)/0.0066)</f>
        <v>358.91623819421653</v>
      </c>
      <c r="F9" s="12">
        <v>1.2</v>
      </c>
      <c r="G9" s="2">
        <f>((SQRT(F9)-0.8807)/0.00068)</f>
        <v>315.8016397210766</v>
      </c>
      <c r="H9" s="12">
        <v>24.6</v>
      </c>
      <c r="I9" s="2">
        <f>((SQRT(H9)-2.0232)/0.00874)</f>
        <v>335.99985206577776</v>
      </c>
      <c r="J9" s="12">
        <v>3.01</v>
      </c>
      <c r="K9" s="2">
        <f>((SQRT(J9)-1.0935)/0.00208)</f>
        <v>308.38228715853234</v>
      </c>
      <c r="L9" s="12">
        <v>60</v>
      </c>
      <c r="M9" s="5">
        <f>(((200/(L9+0.24))-3.648)/0.0033)</f>
        <v>-99.37784216668692</v>
      </c>
      <c r="N9" s="12">
        <v>195.11</v>
      </c>
      <c r="O9" s="5">
        <f t="shared" si="0"/>
        <v>321.0279969679055</v>
      </c>
    </row>
    <row r="10" spans="1:15" ht="15.75">
      <c r="A10" s="10"/>
      <c r="B10" s="2"/>
      <c r="C10" s="5"/>
      <c r="D10" s="12">
        <v>9.03</v>
      </c>
      <c r="E10" s="2">
        <f>(((50/(D10+0.24))-3.648)/0.0066)</f>
        <v>264.5065542152921</v>
      </c>
      <c r="F10" s="12">
        <v>1.15</v>
      </c>
      <c r="G10" s="2">
        <f>((SQRT(F10)-0.8807)/0.00068)</f>
        <v>281.88313158288355</v>
      </c>
      <c r="H10" s="12">
        <v>20.2</v>
      </c>
      <c r="I10" s="2">
        <f>((SQRT(H10)-2.0232)/0.00874)</f>
        <v>282.7506877401426</v>
      </c>
      <c r="J10" s="12">
        <v>3.52</v>
      </c>
      <c r="K10" s="2">
        <f>((SQRT(J10)-1.0935)/0.00208)</f>
        <v>376.2818768891212</v>
      </c>
      <c r="L10" s="12"/>
      <c r="M10" s="5">
        <v>0</v>
      </c>
      <c r="N10" s="12">
        <v>178.91</v>
      </c>
      <c r="O10" s="5">
        <f t="shared" si="0"/>
        <v>378.4114365222271</v>
      </c>
    </row>
    <row r="11" spans="1:15" ht="15.75">
      <c r="A11" s="10">
        <f>RANK(C11,C4:C23,0)</f>
        <v>5</v>
      </c>
      <c r="B11" s="6" t="s">
        <v>40</v>
      </c>
      <c r="C11" s="5">
        <f>SUM(D11:O11)</f>
        <v>4360.550878817354</v>
      </c>
      <c r="D11" s="11"/>
      <c r="E11" s="2">
        <f>SUM(E8:E10)-MIN(E8:E10)</f>
        <v>724.4626110133165</v>
      </c>
      <c r="F11" s="11"/>
      <c r="G11" s="2">
        <f>SUM(G8:G10)-MIN(G8:G10)</f>
        <v>631.603279442153</v>
      </c>
      <c r="H11" s="11"/>
      <c r="I11" s="2">
        <f>SUM(I8:I10)-MIN(I8:I10)</f>
        <v>694.6175618244793</v>
      </c>
      <c r="J11" s="11"/>
      <c r="K11" s="2">
        <f>SUM(K8:K10)-MIN(K8:K10)</f>
        <v>714.6088362935168</v>
      </c>
      <c r="L11" s="11"/>
      <c r="M11" s="2">
        <f>SUM(M8:M9)-MIN(M8:M9)</f>
        <v>894.7454745474549</v>
      </c>
      <c r="N11" s="12"/>
      <c r="O11" s="2">
        <f>SUM(O8:O10)-MIN(O8:O10)</f>
        <v>700.5131156964328</v>
      </c>
    </row>
    <row r="12" spans="1:15" ht="15.75">
      <c r="A12" s="10"/>
      <c r="B12" s="2"/>
      <c r="C12" s="5"/>
      <c r="D12" s="12">
        <v>7.77</v>
      </c>
      <c r="E12" s="2">
        <f>(((50/(D12+0.24))-3.648)/0.0066)</f>
        <v>393.0601899141225</v>
      </c>
      <c r="F12" s="12">
        <v>1.2</v>
      </c>
      <c r="G12" s="2">
        <f>((SQRT(F12)-0.8807)/0.00068)</f>
        <v>315.8016397210766</v>
      </c>
      <c r="H12" s="12">
        <v>29.7</v>
      </c>
      <c r="I12" s="2">
        <f>((SQRT(H12)-2.0232)/0.00874)</f>
        <v>392.0561369994834</v>
      </c>
      <c r="J12" s="12">
        <v>3.34</v>
      </c>
      <c r="K12" s="2">
        <f>((SQRT(J12)-1.0935)/0.00208)</f>
        <v>352.91667704312823</v>
      </c>
      <c r="L12" s="12">
        <v>31.39</v>
      </c>
      <c r="M12" s="5">
        <f>(((200/(L12+0.24))-3.648)/0.0033)</f>
        <v>810.6396880598589</v>
      </c>
      <c r="N12" s="12">
        <v>197.98</v>
      </c>
      <c r="O12" s="5">
        <f t="shared" si="0"/>
        <v>311.84114424309956</v>
      </c>
    </row>
    <row r="13" spans="1:15" ht="15.75">
      <c r="A13" s="10"/>
      <c r="B13" s="2"/>
      <c r="C13" s="5"/>
      <c r="D13" s="12">
        <v>8.21</v>
      </c>
      <c r="E13" s="2">
        <f>(((50/(D13+0.24))-3.648)/0.0066)</f>
        <v>343.81208535054674</v>
      </c>
      <c r="F13" s="12">
        <v>1.15</v>
      </c>
      <c r="G13" s="2">
        <f>((SQRT(F13)-0.8807)/0.00068)</f>
        <v>281.88313158288355</v>
      </c>
      <c r="H13" s="12">
        <v>30.8</v>
      </c>
      <c r="I13" s="2">
        <f>((SQRT(H13)-2.0232)/0.00874)</f>
        <v>403.49825746048555</v>
      </c>
      <c r="J13" s="12">
        <v>3.81</v>
      </c>
      <c r="K13" s="2">
        <f>((SQRT(J13)-1.0935)/0.00208)</f>
        <v>412.7029469203431</v>
      </c>
      <c r="L13" s="12">
        <v>60</v>
      </c>
      <c r="M13" s="5">
        <f>(((200/(L13+0.24))-3.648)/0.0033)</f>
        <v>-99.37784216668692</v>
      </c>
      <c r="N13" s="12">
        <v>217.5</v>
      </c>
      <c r="O13" s="5">
        <f t="shared" si="0"/>
        <v>255.78994119632608</v>
      </c>
    </row>
    <row r="14" spans="1:15" ht="15.75">
      <c r="A14" s="10"/>
      <c r="B14" s="2"/>
      <c r="C14" s="5"/>
      <c r="D14" s="12">
        <v>8.36</v>
      </c>
      <c r="E14" s="2">
        <f>(((50/(D14+0.24))-3.648)/0.0066)</f>
        <v>328.1747709654687</v>
      </c>
      <c r="F14" s="12"/>
      <c r="G14" s="2">
        <f>((SQRT(F14)-0.8807)/0.00068)</f>
        <v>-1295.1470588235293</v>
      </c>
      <c r="H14" s="12">
        <v>34.5</v>
      </c>
      <c r="I14" s="2">
        <f>((SQRT(H14)-2.0232)/0.00874)</f>
        <v>440.55721535873744</v>
      </c>
      <c r="J14" s="12">
        <v>3.87</v>
      </c>
      <c r="K14" s="2">
        <f>((SQRT(J14)-1.0935)/0.00208)</f>
        <v>420.06324869740405</v>
      </c>
      <c r="L14" s="12"/>
      <c r="M14" s="5">
        <v>0</v>
      </c>
      <c r="N14" s="12">
        <v>300</v>
      </c>
      <c r="O14" s="5">
        <f t="shared" si="0"/>
        <v>99.45388974755276</v>
      </c>
    </row>
    <row r="15" spans="1:15" ht="15.75">
      <c r="A15" s="10">
        <f>RANK(C15,C4:C23,0)</f>
        <v>4</v>
      </c>
      <c r="B15" s="6" t="s">
        <v>45</v>
      </c>
      <c r="C15" s="5">
        <f>SUM(D15:O15)</f>
        <v>4389.649488504884</v>
      </c>
      <c r="D15" s="11"/>
      <c r="E15" s="2">
        <f>SUM(E12:E14)-MIN(E12:E14)</f>
        <v>736.8722752646693</v>
      </c>
      <c r="F15" s="11"/>
      <c r="G15" s="2">
        <f>SUM(G12:G14)-MIN(G12:G14)</f>
        <v>597.6847713039601</v>
      </c>
      <c r="H15" s="11"/>
      <c r="I15" s="2">
        <f>SUM(I12:I14)-MIN(I12:I14)</f>
        <v>844.055472819223</v>
      </c>
      <c r="J15" s="11"/>
      <c r="K15" s="2">
        <f>SUM(K12:K14)-MIN(K12:K14)</f>
        <v>832.7661956177471</v>
      </c>
      <c r="L15" s="11"/>
      <c r="M15" s="2">
        <f>SUM(M12:M13)-MIN(M12:M13)</f>
        <v>810.6396880598589</v>
      </c>
      <c r="N15" s="12"/>
      <c r="O15" s="2">
        <f>SUM(O12:O14)-MIN(O12:O14)</f>
        <v>567.6310854394256</v>
      </c>
    </row>
    <row r="16" spans="1:15" ht="15.75">
      <c r="A16" s="10"/>
      <c r="B16" s="2"/>
      <c r="C16" s="5"/>
      <c r="D16" s="12">
        <v>7.96</v>
      </c>
      <c r="E16" s="2">
        <f>(((50/(D16+0.24))-3.648)/0.0066)</f>
        <v>371.14560236511454</v>
      </c>
      <c r="F16" s="12">
        <v>1.2</v>
      </c>
      <c r="G16" s="2">
        <f>((SQRT(F16)-0.8807)/0.00068)</f>
        <v>315.8016397210766</v>
      </c>
      <c r="H16" s="12">
        <v>15.5</v>
      </c>
      <c r="I16" s="2">
        <f>((SQRT(H16)-2.0232)/0.00874)</f>
        <v>218.97070217458872</v>
      </c>
      <c r="J16" s="12">
        <v>2.75</v>
      </c>
      <c r="K16" s="2">
        <f>((SQRT(J16)-1.0935)/0.00208)</f>
        <v>271.54442075850966</v>
      </c>
      <c r="L16" s="12">
        <v>29.71</v>
      </c>
      <c r="M16" s="5">
        <f>(((200/(L16+0.24))-3.648)/0.0033)</f>
        <v>918.1200991551575</v>
      </c>
      <c r="N16" s="12">
        <v>160.75</v>
      </c>
      <c r="O16" s="5">
        <f t="shared" si="0"/>
        <v>456.4871484852928</v>
      </c>
    </row>
    <row r="17" spans="1:15" ht="15.75">
      <c r="A17" s="10"/>
      <c r="B17" s="2"/>
      <c r="C17" s="5"/>
      <c r="D17" s="12">
        <v>8</v>
      </c>
      <c r="E17" s="2">
        <f>(((50/(D17+0.24))-3.648)/0.0066)</f>
        <v>366.66078258311256</v>
      </c>
      <c r="F17" s="12">
        <v>1.2</v>
      </c>
      <c r="G17" s="2">
        <f>((SQRT(F17)-0.8807)/0.00068)</f>
        <v>315.8016397210766</v>
      </c>
      <c r="H17" s="12">
        <v>24</v>
      </c>
      <c r="I17" s="2">
        <f>((SQRT(H17)-2.0232)/0.00874)</f>
        <v>329.0365544126265</v>
      </c>
      <c r="J17" s="12">
        <v>3.96</v>
      </c>
      <c r="K17" s="2">
        <f>((SQRT(J17)-1.0935)/0.00208)</f>
        <v>430.99753567944236</v>
      </c>
      <c r="L17" s="12">
        <v>32.26</v>
      </c>
      <c r="M17" s="5">
        <f>(((200/(L17+0.24))-3.648)/0.0033)</f>
        <v>759.3473193473194</v>
      </c>
      <c r="N17" s="12">
        <v>183.88</v>
      </c>
      <c r="O17" s="5">
        <f t="shared" si="0"/>
        <v>359.731603737267</v>
      </c>
    </row>
    <row r="18" spans="1:15" ht="15.75">
      <c r="A18" s="10"/>
      <c r="B18" s="2"/>
      <c r="C18" s="5"/>
      <c r="D18" s="12">
        <v>8.16</v>
      </c>
      <c r="E18" s="2">
        <f>(((50/(D18+0.24))-3.648)/0.0066)</f>
        <v>349.14862914862914</v>
      </c>
      <c r="F18" s="12">
        <v>1.15</v>
      </c>
      <c r="G18" s="2">
        <f>((SQRT(F18)-0.8807)/0.00068)</f>
        <v>281.88313158288355</v>
      </c>
      <c r="H18" s="12">
        <v>19.3</v>
      </c>
      <c r="I18" s="2">
        <f>((SQRT(H18)-2.0232)/0.00874)</f>
        <v>271.16436239104803</v>
      </c>
      <c r="J18" s="12">
        <v>4.03</v>
      </c>
      <c r="K18" s="2">
        <f>((SQRT(J18)-1.0935)/0.00208)</f>
        <v>439.4163413406123</v>
      </c>
      <c r="L18" s="12"/>
      <c r="M18" s="5">
        <v>0</v>
      </c>
      <c r="N18" s="12">
        <v>193.71</v>
      </c>
      <c r="O18" s="5">
        <f t="shared" si="0"/>
        <v>325.60817302302706</v>
      </c>
    </row>
    <row r="19" spans="1:15" ht="15.75">
      <c r="A19" s="10">
        <f>RANK(C19,C4:C23,0)</f>
        <v>3</v>
      </c>
      <c r="B19" s="6" t="s">
        <v>37</v>
      </c>
      <c r="C19" s="5">
        <f>SUM(D19:O19)</f>
        <v>4574.363309591827</v>
      </c>
      <c r="D19" s="11"/>
      <c r="E19" s="2">
        <f>SUM(E16:E18)-MIN(E16:E18)</f>
        <v>737.8063849482271</v>
      </c>
      <c r="F19" s="11"/>
      <c r="G19" s="2">
        <f>SUM(G16:G18)-MIN(G16:G18)</f>
        <v>631.603279442153</v>
      </c>
      <c r="H19" s="11"/>
      <c r="I19" s="2">
        <f>SUM(I16:I18)-MIN(I16:I18)</f>
        <v>600.2009168036745</v>
      </c>
      <c r="J19" s="11"/>
      <c r="K19" s="2">
        <f>SUM(K16:K18)-MIN(K16:K18)</f>
        <v>870.4138770200545</v>
      </c>
      <c r="L19" s="11"/>
      <c r="M19" s="2">
        <f>SUM(M16:M17)-MIN(M16:M17)</f>
        <v>918.1200991551575</v>
      </c>
      <c r="N19" s="12"/>
      <c r="O19" s="2">
        <f>SUM(O16:O18)-MIN(O16:O18)</f>
        <v>816.2187522225597</v>
      </c>
    </row>
    <row r="20" spans="1:15" ht="15.75">
      <c r="A20" s="10"/>
      <c r="B20" s="2"/>
      <c r="C20" s="5"/>
      <c r="D20" s="12">
        <v>7.76</v>
      </c>
      <c r="E20" s="2">
        <f>(((50/(D20+0.24))-3.648)/0.0066)</f>
        <v>394.24242424242425</v>
      </c>
      <c r="F20" s="12">
        <v>1.36</v>
      </c>
      <c r="G20" s="2">
        <f>((SQRT(F20)-0.8807)/0.00068)</f>
        <v>419.838792601559</v>
      </c>
      <c r="H20" s="12">
        <v>30.1</v>
      </c>
      <c r="I20" s="2">
        <f>((SQRT(H20)-2.0232)/0.00874)</f>
        <v>396.2410400157988</v>
      </c>
      <c r="J20" s="12">
        <v>3.28</v>
      </c>
      <c r="K20" s="2">
        <f>((SQRT(J20)-1.0935)/0.00208)</f>
        <v>344.98895559013624</v>
      </c>
      <c r="L20" s="12">
        <v>30.84</v>
      </c>
      <c r="M20" s="5">
        <f>(((200/(L20+0.24))-3.648)/0.0033)</f>
        <v>844.5474045474048</v>
      </c>
      <c r="N20" s="12">
        <v>145.85</v>
      </c>
      <c r="O20" s="5">
        <f>(((800/N20)-2.0232)/0.00647)</f>
        <v>535.0676071994951</v>
      </c>
    </row>
    <row r="21" spans="1:15" ht="15.75">
      <c r="A21" s="10"/>
      <c r="B21" s="2"/>
      <c r="C21" s="5"/>
      <c r="D21" s="12">
        <v>8.03</v>
      </c>
      <c r="E21" s="2">
        <f>(((50/(D21+0.24))-3.648)/0.0066)</f>
        <v>363.32563848887924</v>
      </c>
      <c r="F21" s="12">
        <v>1.2</v>
      </c>
      <c r="G21" s="2">
        <f>((SQRT(F21)-0.8807)/0.00068)</f>
        <v>315.8016397210766</v>
      </c>
      <c r="H21" s="12">
        <v>25.9</v>
      </c>
      <c r="I21" s="2">
        <f>((SQRT(H21)-2.0232)/0.00874)</f>
        <v>350.80140274597125</v>
      </c>
      <c r="J21" s="12">
        <v>3.53</v>
      </c>
      <c r="K21" s="2">
        <f>((SQRT(J21)-1.0935)/0.00208)</f>
        <v>377.5622225026893</v>
      </c>
      <c r="L21" s="12">
        <v>32.69</v>
      </c>
      <c r="M21" s="5">
        <f>(((200/(L21+0.24))-3.648)/0.0033)</f>
        <v>734.9967331989805</v>
      </c>
      <c r="N21" s="12">
        <v>177.19</v>
      </c>
      <c r="O21" s="5">
        <f>(((800/N21)-2.0232)/0.00647)</f>
        <v>385.12016676620846</v>
      </c>
    </row>
    <row r="22" spans="1:15" ht="15.75">
      <c r="A22" s="10"/>
      <c r="B22" s="2"/>
      <c r="C22" s="5"/>
      <c r="D22" s="12">
        <v>8.44</v>
      </c>
      <c r="E22" s="2">
        <f>(((50/(D22+0.24))-3.648)/0.0066)</f>
        <v>320.0558581203743</v>
      </c>
      <c r="F22" s="12">
        <v>1.15</v>
      </c>
      <c r="G22" s="2">
        <f>((SQRT(F22)-0.8807)/0.00068)</f>
        <v>281.88313158288355</v>
      </c>
      <c r="H22" s="12">
        <v>36.8</v>
      </c>
      <c r="I22" s="2">
        <f>((SQRT(H22)-2.0232)/0.00874)</f>
        <v>462.5972946500275</v>
      </c>
      <c r="J22" s="12">
        <v>4.39</v>
      </c>
      <c r="K22" s="2">
        <f>((SQRT(J22)-1.0935)/0.00208)</f>
        <v>481.6022519113925</v>
      </c>
      <c r="L22" s="12"/>
      <c r="M22" s="5">
        <v>0</v>
      </c>
      <c r="N22" s="12">
        <v>300</v>
      </c>
      <c r="O22" s="5">
        <f>(((800/N22)-2.0232)/0.00647)</f>
        <v>99.45388974755276</v>
      </c>
    </row>
    <row r="23" spans="1:15" ht="15.75">
      <c r="A23" s="10">
        <f>RANK(C23,C4:C23,0)</f>
        <v>1</v>
      </c>
      <c r="B23" s="6" t="s">
        <v>44</v>
      </c>
      <c r="C23" s="5">
        <f>SUM(D23:O23)</f>
        <v>4975.946482646955</v>
      </c>
      <c r="D23" s="11"/>
      <c r="E23" s="2">
        <f>SUM(E20:E22)-MIN(E20:E22)</f>
        <v>757.5680627313034</v>
      </c>
      <c r="F23" s="11"/>
      <c r="G23" s="2">
        <f>SUM(G20:G22)-MIN(G20:G22)</f>
        <v>735.6404323226357</v>
      </c>
      <c r="H23" s="11"/>
      <c r="I23" s="2">
        <f>SUM(I20:I22)-MIN(I20:I22)</f>
        <v>858.8383346658261</v>
      </c>
      <c r="J23" s="11"/>
      <c r="K23" s="2">
        <f>SUM(K20:K22)-MIN(K20:K22)</f>
        <v>859.1644744140818</v>
      </c>
      <c r="L23" s="11"/>
      <c r="M23" s="2">
        <f>SUM(M20:M21)-MIN(M20:M21)</f>
        <v>844.5474045474049</v>
      </c>
      <c r="N23" s="12"/>
      <c r="O23" s="2">
        <f>SUM(O20:O22)-MIN(O20:O22)</f>
        <v>920.1877739657036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J24"/>
  <sheetViews>
    <sheetView tabSelected="1" zoomScale="85" zoomScaleNormal="85" zoomScalePageLayoutView="0" workbookViewId="0" topLeftCell="A1">
      <selection activeCell="K24" sqref="K24"/>
    </sheetView>
  </sheetViews>
  <sheetFormatPr defaultColWidth="11.421875" defaultRowHeight="15"/>
  <cols>
    <col min="1" max="1" width="7.00390625" style="0" customWidth="1"/>
    <col min="2" max="2" width="28.00390625" style="0" bestFit="1" customWidth="1"/>
    <col min="5" max="5" width="8.7109375" style="0" customWidth="1"/>
    <col min="7" max="7" width="28.00390625" style="0" bestFit="1" customWidth="1"/>
  </cols>
  <sheetData>
    <row r="1" spans="1:9" s="19" customFormat="1" ht="21">
      <c r="A1" s="25" t="s">
        <v>52</v>
      </c>
      <c r="B1" s="25"/>
      <c r="C1" s="25"/>
      <c r="D1" s="24"/>
      <c r="E1" s="24"/>
      <c r="F1" s="24"/>
      <c r="G1" s="24"/>
      <c r="H1" s="24"/>
      <c r="I1" s="24"/>
    </row>
    <row r="2" spans="1:10" ht="15.7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.75">
      <c r="A3" s="20" t="s">
        <v>23</v>
      </c>
      <c r="B3" s="21"/>
      <c r="C3" s="20"/>
      <c r="D3" s="20"/>
      <c r="E3" s="20"/>
      <c r="F3" s="20" t="s">
        <v>27</v>
      </c>
      <c r="G3" s="20"/>
      <c r="H3" s="22"/>
      <c r="I3" s="22"/>
      <c r="J3" s="18"/>
    </row>
    <row r="4" spans="1:10" ht="15.75">
      <c r="A4" s="22" t="s">
        <v>16</v>
      </c>
      <c r="B4" s="22" t="s">
        <v>0</v>
      </c>
      <c r="C4" s="22" t="s">
        <v>24</v>
      </c>
      <c r="D4" s="22"/>
      <c r="E4" s="22"/>
      <c r="F4" s="22" t="s">
        <v>16</v>
      </c>
      <c r="G4" s="22" t="s">
        <v>0</v>
      </c>
      <c r="H4" s="22" t="s">
        <v>24</v>
      </c>
      <c r="I4" s="22"/>
      <c r="J4" s="18"/>
    </row>
    <row r="5" spans="1:10" ht="15.75">
      <c r="A5" s="22" t="s">
        <v>30</v>
      </c>
      <c r="B5" s="23" t="s">
        <v>44</v>
      </c>
      <c r="C5" s="23">
        <f>'WK II m'!C7</f>
        <v>6722.347740602889</v>
      </c>
      <c r="D5" s="23"/>
      <c r="E5" s="22"/>
      <c r="F5" s="22" t="s">
        <v>30</v>
      </c>
      <c r="G5" s="23" t="s">
        <v>44</v>
      </c>
      <c r="H5" s="23">
        <f>SUM('WK II w'!M7,'WK II w'!G7,'WK II w'!K7,'WK II w'!I7,'WK II w'!E7,'WK II w'!O7,'WK II w'!Q7)</f>
        <v>6137.060844895501</v>
      </c>
      <c r="I5" s="23"/>
      <c r="J5" s="18"/>
    </row>
    <row r="6" spans="1:10" ht="15.75">
      <c r="A6" s="22"/>
      <c r="B6" s="23"/>
      <c r="C6" s="23"/>
      <c r="D6" s="23"/>
      <c r="E6" s="22"/>
      <c r="F6" s="22" t="s">
        <v>31</v>
      </c>
      <c r="G6" s="23" t="s">
        <v>37</v>
      </c>
      <c r="H6" s="23">
        <f>SUM('WK II w'!M11,'WK II w'!G11,'WK II w'!K11,'WK II w'!I11,'WK II w'!E11,'WK II w'!O11,'WK II w'!Q11)</f>
        <v>6004.996069373771</v>
      </c>
      <c r="I6" s="23"/>
      <c r="J6" s="18"/>
    </row>
    <row r="7" spans="1:10" ht="15.75">
      <c r="A7" s="22"/>
      <c r="B7" s="6"/>
      <c r="C7" s="23"/>
      <c r="D7" s="22"/>
      <c r="E7" s="22"/>
      <c r="F7" s="22"/>
      <c r="G7" s="22"/>
      <c r="H7" s="23"/>
      <c r="I7" s="22"/>
      <c r="J7" s="18"/>
    </row>
    <row r="8" spans="1:10" ht="15.75">
      <c r="A8" s="22"/>
      <c r="B8" s="22"/>
      <c r="C8" s="23"/>
      <c r="D8" s="22"/>
      <c r="E8" s="22"/>
      <c r="F8" s="22"/>
      <c r="G8" s="22"/>
      <c r="H8" s="23"/>
      <c r="I8" s="22"/>
      <c r="J8" s="18"/>
    </row>
    <row r="9" spans="1:10" ht="15.75">
      <c r="A9" s="20" t="s">
        <v>25</v>
      </c>
      <c r="B9" s="21"/>
      <c r="C9" s="20"/>
      <c r="D9" s="20"/>
      <c r="E9" s="20"/>
      <c r="F9" s="20" t="s">
        <v>28</v>
      </c>
      <c r="G9" s="20"/>
      <c r="H9" s="22"/>
      <c r="I9" s="22"/>
      <c r="J9" s="18"/>
    </row>
    <row r="10" spans="1:10" ht="15.75">
      <c r="A10" s="22" t="s">
        <v>16</v>
      </c>
      <c r="B10" s="22" t="s">
        <v>0</v>
      </c>
      <c r="C10" s="22" t="s">
        <v>24</v>
      </c>
      <c r="D10" s="22"/>
      <c r="E10" s="22"/>
      <c r="F10" s="22" t="s">
        <v>16</v>
      </c>
      <c r="G10" s="22" t="s">
        <v>0</v>
      </c>
      <c r="H10" s="22" t="s">
        <v>24</v>
      </c>
      <c r="I10" s="22"/>
      <c r="J10" s="18"/>
    </row>
    <row r="11" spans="1:10" ht="15.75">
      <c r="A11" s="22" t="s">
        <v>30</v>
      </c>
      <c r="B11" s="23" t="s">
        <v>36</v>
      </c>
      <c r="C11" s="23">
        <f>SUM('WK III m'!E11,'WK III m'!G11,'WK III m'!I11,'WK III m'!K11,'WK III m'!M11,'WK III m'!O11,'WK III m'!Q11)</f>
        <v>6574.069718895632</v>
      </c>
      <c r="D11" s="23"/>
      <c r="E11" s="22"/>
      <c r="F11" s="22" t="s">
        <v>30</v>
      </c>
      <c r="G11" s="23" t="s">
        <v>39</v>
      </c>
      <c r="H11" s="23">
        <f>SUM('WK III w'!E7,'WK III w'!G7,'WK III w'!I7,'WK III w'!K7,'WK III w'!M7,'WK III w'!O7,'WK III w'!Q7)</f>
        <v>5612.68547062082</v>
      </c>
      <c r="I11" s="23"/>
      <c r="J11" s="18"/>
    </row>
    <row r="12" spans="1:10" ht="15.75">
      <c r="A12" s="22" t="s">
        <v>31</v>
      </c>
      <c r="B12" s="23" t="s">
        <v>37</v>
      </c>
      <c r="C12" s="23">
        <f>SUM('WK III m'!E7,'WK III m'!G7,'WK III m'!I7,'WK III m'!K7,'WK III m'!M7,'WK III m'!O7,'WK III m'!Q7)</f>
        <v>6067.196346853361</v>
      </c>
      <c r="D12" s="23"/>
      <c r="E12" s="22"/>
      <c r="F12" s="22"/>
      <c r="G12" s="23"/>
      <c r="H12" s="23"/>
      <c r="I12" s="23"/>
      <c r="J12" s="18"/>
    </row>
    <row r="13" spans="1:10" ht="15.75">
      <c r="A13" s="22"/>
      <c r="B13" s="22"/>
      <c r="C13" s="23"/>
      <c r="D13" s="22"/>
      <c r="E13" s="22"/>
      <c r="F13" s="22"/>
      <c r="G13" s="23"/>
      <c r="H13" s="23"/>
      <c r="I13" s="22"/>
      <c r="J13" s="18"/>
    </row>
    <row r="14" spans="1:10" ht="15.75">
      <c r="A14" s="22"/>
      <c r="B14" s="22"/>
      <c r="C14" s="23"/>
      <c r="D14" s="22"/>
      <c r="E14" s="22"/>
      <c r="F14" s="22"/>
      <c r="G14" s="22"/>
      <c r="H14" s="23"/>
      <c r="I14" s="22"/>
      <c r="J14" s="18"/>
    </row>
    <row r="15" spans="1:10" ht="15.75">
      <c r="A15" s="20" t="s">
        <v>26</v>
      </c>
      <c r="B15" s="21"/>
      <c r="C15" s="20"/>
      <c r="D15" s="22"/>
      <c r="E15" s="22"/>
      <c r="F15" s="20" t="s">
        <v>29</v>
      </c>
      <c r="G15" s="20"/>
      <c r="H15" s="22"/>
      <c r="I15" s="22"/>
      <c r="J15" s="18"/>
    </row>
    <row r="16" spans="1:10" ht="15.75">
      <c r="A16" s="22" t="s">
        <v>16</v>
      </c>
      <c r="B16" s="22" t="s">
        <v>0</v>
      </c>
      <c r="C16" s="22" t="s">
        <v>24</v>
      </c>
      <c r="D16" s="22"/>
      <c r="E16" s="22"/>
      <c r="F16" s="22" t="s">
        <v>16</v>
      </c>
      <c r="G16" s="22" t="s">
        <v>0</v>
      </c>
      <c r="H16" s="22" t="s">
        <v>24</v>
      </c>
      <c r="I16" s="22"/>
      <c r="J16" s="18"/>
    </row>
    <row r="17" spans="1:10" ht="15.75">
      <c r="A17" s="22" t="s">
        <v>30</v>
      </c>
      <c r="B17" s="28" t="s">
        <v>41</v>
      </c>
      <c r="C17" s="23">
        <f>SUM('WK IV m'!E7,'WK IV m'!G7,'WK IV m'!I7,'WK IV m'!K7,'WK IV m'!M7,'WK IV m'!O7,'WK IV m'!Q7)</f>
        <v>4630.156535212314</v>
      </c>
      <c r="D17" s="22"/>
      <c r="E17" s="22"/>
      <c r="F17" s="22" t="s">
        <v>30</v>
      </c>
      <c r="G17" s="30" t="s">
        <v>44</v>
      </c>
      <c r="H17" s="23">
        <f>SUM('WK IV w'!E23,'WK IV w'!G23,'WK IV w'!I23,'WK IV w'!K23,'WK IV w'!M23,'WK IV w'!O23)</f>
        <v>4975.946482646955</v>
      </c>
      <c r="I17" s="23"/>
      <c r="J17" s="18"/>
    </row>
    <row r="18" spans="1:10" ht="15.75">
      <c r="A18" s="22" t="s">
        <v>31</v>
      </c>
      <c r="B18" s="23" t="s">
        <v>42</v>
      </c>
      <c r="C18" s="23">
        <f>SUM('WK IV m'!E23,'WK IV m'!G23,'WK IV m'!I23,'WK IV m'!K23,'WK IV m'!M23,'WK IV m'!O23,'WK IV m'!Q23)</f>
        <v>4530.703384812094</v>
      </c>
      <c r="D18" s="23"/>
      <c r="E18" s="22"/>
      <c r="F18" s="22" t="s">
        <v>31</v>
      </c>
      <c r="G18" s="23" t="s">
        <v>42</v>
      </c>
      <c r="H18" s="23">
        <f>SUM('WK IV w'!E7,'WK IV w'!G7,'WK IV w'!I7,'WK IV w'!K7,'WK IV w'!M7,'WK IV w'!O7)</f>
        <v>4596.865692143914</v>
      </c>
      <c r="I18" s="23"/>
      <c r="J18" s="18"/>
    </row>
    <row r="19" spans="1:10" ht="15.75">
      <c r="A19" s="22" t="s">
        <v>32</v>
      </c>
      <c r="B19" s="28" t="s">
        <v>45</v>
      </c>
      <c r="C19" s="23">
        <f>SUM('WK IV m'!E19,'WK IV m'!G19,'WK IV m'!I19,'WK IV m'!K19,'WK IV m'!M19,'WK IV m'!O19,'WK IV m'!Q19)</f>
        <v>4333.6658882653555</v>
      </c>
      <c r="D19" s="23"/>
      <c r="E19" s="22"/>
      <c r="F19" s="22" t="s">
        <v>32</v>
      </c>
      <c r="G19" s="23" t="s">
        <v>37</v>
      </c>
      <c r="H19" s="23">
        <f>SUM('WK IV w'!E19,'WK IV w'!G19,'WK IV w'!I19,'WK IV w'!K19,'WK IV w'!M19,'WK IV w'!O19)</f>
        <v>4574.363309591827</v>
      </c>
      <c r="I19" s="23"/>
      <c r="J19" s="18"/>
    </row>
    <row r="20" spans="1:10" ht="15.75">
      <c r="A20" s="22" t="s">
        <v>33</v>
      </c>
      <c r="B20" s="23" t="s">
        <v>40</v>
      </c>
      <c r="C20" s="23">
        <f>SUM('WK IV m'!E15,'WK IV m'!G15,'WK IV m'!I15,'WK IV m'!K15,'WK IV m'!M15,'WK IV m'!O15,'WK IV m'!Q15)</f>
        <v>4323.529746451212</v>
      </c>
      <c r="D20" s="23"/>
      <c r="E20" s="22"/>
      <c r="F20" s="22" t="s">
        <v>33</v>
      </c>
      <c r="G20" s="23" t="s">
        <v>45</v>
      </c>
      <c r="H20" s="23">
        <f>SUM('WK IV w'!E15,'WK IV w'!G15,'WK IV w'!I15,'WK IV w'!K15,'WK IV w'!M15,'WK IV w'!O15)</f>
        <v>4389.649488504884</v>
      </c>
      <c r="I20" s="23"/>
      <c r="J20" s="18"/>
    </row>
    <row r="21" spans="1:10" ht="15.75">
      <c r="A21" s="22" t="s">
        <v>34</v>
      </c>
      <c r="B21" s="23" t="s">
        <v>37</v>
      </c>
      <c r="C21" s="23">
        <f>SUM('WK IV m'!E11,'WK IV m'!G11,'WK IV m'!I11,'WK IV m'!K11,'WK IV m'!M11,'WK IV m'!O11,'WK IV m'!Q11)</f>
        <v>4268.021043945708</v>
      </c>
      <c r="D21" s="23"/>
      <c r="E21" s="22"/>
      <c r="F21" s="22" t="s">
        <v>34</v>
      </c>
      <c r="G21" s="23" t="s">
        <v>40</v>
      </c>
      <c r="H21" s="23">
        <f>SUM('WK IV w'!E11,'WK IV w'!G11,'WK IV w'!I11,'WK IV w'!K11,'WK IV w'!M11,'WK IV w'!O11)</f>
        <v>4360.550878817354</v>
      </c>
      <c r="I21" s="23"/>
      <c r="J21" s="18"/>
    </row>
    <row r="22" spans="1:10" ht="15.75">
      <c r="A22" s="22" t="s">
        <v>35</v>
      </c>
      <c r="B22" s="23" t="s">
        <v>44</v>
      </c>
      <c r="C22" s="23">
        <f>SUM('WK IV m'!E27,'WK IV m'!G27,'WK IV m'!I27,'WK IV m'!K27,'WK IV m'!M27,'WK IV m'!O27,'WK IV m'!Q27)</f>
        <v>4168.16647197905</v>
      </c>
      <c r="D22" s="23"/>
      <c r="E22" s="22"/>
      <c r="F22" s="22"/>
      <c r="G22" s="22"/>
      <c r="H22" s="23"/>
      <c r="I22" s="23"/>
      <c r="J22" s="18"/>
    </row>
    <row r="23" spans="1:10" ht="15.75">
      <c r="A23" s="22"/>
      <c r="B23" s="23"/>
      <c r="C23" s="23"/>
      <c r="D23" s="22"/>
      <c r="E23" s="22"/>
      <c r="F23" s="22"/>
      <c r="G23" s="22"/>
      <c r="H23" s="23"/>
      <c r="I23" s="26"/>
      <c r="J23" s="18"/>
    </row>
    <row r="24" spans="1:9" ht="15.75">
      <c r="A24" s="26"/>
      <c r="B24" s="26"/>
      <c r="C24" s="26"/>
      <c r="D24" s="22"/>
      <c r="E24" s="22"/>
      <c r="F24" s="26"/>
      <c r="G24" s="26"/>
      <c r="H24" s="23"/>
      <c r="I24" s="26"/>
    </row>
  </sheetData>
  <sheetProtection/>
  <printOptions/>
  <pageMargins left="0.7086614173228347" right="0.7086614173228347" top="0.3937007874015748" bottom="0.3937007874015748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C32" sqref="C32:C33"/>
    </sheetView>
  </sheetViews>
  <sheetFormatPr defaultColWidth="11.421875" defaultRowHeight="15"/>
  <cols>
    <col min="1" max="1" width="7.00390625" style="0" customWidth="1"/>
    <col min="2" max="2" width="28.00390625" style="0" bestFit="1" customWidth="1"/>
    <col min="7" max="7" width="21.7109375" style="0" bestFit="1" customWidth="1"/>
  </cols>
  <sheetData>
    <row r="1" spans="1:9" s="19" customFormat="1" ht="21">
      <c r="A1" s="25" t="s">
        <v>46</v>
      </c>
      <c r="B1" s="25"/>
      <c r="C1" s="25"/>
      <c r="D1" s="24"/>
      <c r="E1" s="24"/>
      <c r="F1" s="24"/>
      <c r="G1" s="24"/>
      <c r="H1" s="24"/>
      <c r="I1" s="24"/>
    </row>
    <row r="2" spans="1:10" ht="15.7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.75">
      <c r="A3" s="20" t="s">
        <v>23</v>
      </c>
      <c r="B3" s="21"/>
      <c r="C3" s="20"/>
      <c r="D3" s="20"/>
      <c r="E3" s="20"/>
      <c r="F3" s="20" t="s">
        <v>27</v>
      </c>
      <c r="G3" s="20"/>
      <c r="H3" s="22"/>
      <c r="I3" s="22"/>
      <c r="J3" s="18"/>
    </row>
    <row r="4" spans="1:10" ht="15.75">
      <c r="A4" s="22" t="s">
        <v>16</v>
      </c>
      <c r="B4" s="22" t="s">
        <v>0</v>
      </c>
      <c r="C4" s="22" t="s">
        <v>24</v>
      </c>
      <c r="D4" s="22"/>
      <c r="E4" s="22"/>
      <c r="F4" s="22" t="s">
        <v>16</v>
      </c>
      <c r="G4" s="22" t="s">
        <v>0</v>
      </c>
      <c r="H4" s="22" t="s">
        <v>24</v>
      </c>
      <c r="I4" s="22"/>
      <c r="J4" s="18"/>
    </row>
    <row r="5" spans="1:10" ht="15.75">
      <c r="A5" s="22" t="s">
        <v>30</v>
      </c>
      <c r="B5" s="23" t="s">
        <v>44</v>
      </c>
      <c r="C5" s="23">
        <f>'WK II m'!E7</f>
        <v>1046.3685300412094</v>
      </c>
      <c r="D5" s="23"/>
      <c r="E5" s="22"/>
      <c r="F5" s="22" t="s">
        <v>30</v>
      </c>
      <c r="G5" s="23" t="s">
        <v>44</v>
      </c>
      <c r="H5" s="23">
        <f>'WK II w'!E7</f>
        <v>1051.0030075311902</v>
      </c>
      <c r="I5" s="23"/>
      <c r="J5" s="18"/>
    </row>
    <row r="6" spans="1:10" ht="15.75">
      <c r="A6" s="22" t="s">
        <v>31</v>
      </c>
      <c r="B6" s="23"/>
      <c r="C6" s="23" t="e">
        <f>'WK II m'!#REF!</f>
        <v>#REF!</v>
      </c>
      <c r="D6" s="23"/>
      <c r="E6" s="22"/>
      <c r="F6" s="22" t="s">
        <v>31</v>
      </c>
      <c r="G6" s="23" t="s">
        <v>37</v>
      </c>
      <c r="H6" s="23">
        <f>'WK II w'!E11</f>
        <v>856.9798336219848</v>
      </c>
      <c r="I6" s="23"/>
      <c r="J6" s="18"/>
    </row>
    <row r="7" spans="1:10" ht="15.75">
      <c r="A7" s="22" t="s">
        <v>32</v>
      </c>
      <c r="B7" s="31"/>
      <c r="C7" s="23" t="e">
        <f>'WK II m'!#REF!</f>
        <v>#REF!</v>
      </c>
      <c r="D7" s="22"/>
      <c r="E7" s="22"/>
      <c r="F7" s="22" t="s">
        <v>32</v>
      </c>
      <c r="G7" s="23"/>
      <c r="H7" s="23" t="e">
        <f>'WK II w'!#REF!</f>
        <v>#REF!</v>
      </c>
      <c r="I7" s="22"/>
      <c r="J7" s="18"/>
    </row>
    <row r="8" spans="1:10" ht="15.75">
      <c r="A8" s="22" t="s">
        <v>33</v>
      </c>
      <c r="B8" s="29"/>
      <c r="C8" s="23" t="e">
        <f>'WK II m'!#REF!</f>
        <v>#REF!</v>
      </c>
      <c r="D8" s="22"/>
      <c r="E8" s="22"/>
      <c r="F8" s="22"/>
      <c r="G8" s="22"/>
      <c r="H8" s="23"/>
      <c r="I8" s="22"/>
      <c r="J8" s="18"/>
    </row>
    <row r="9" spans="1:10" ht="15.75">
      <c r="A9" s="22" t="s">
        <v>34</v>
      </c>
      <c r="B9" s="23"/>
      <c r="C9" s="23" t="e">
        <f>'WK II m'!#REF!</f>
        <v>#REF!</v>
      </c>
      <c r="D9" s="22"/>
      <c r="E9" s="22"/>
      <c r="F9" s="22"/>
      <c r="G9" s="22"/>
      <c r="H9" s="23"/>
      <c r="I9" s="22"/>
      <c r="J9" s="18"/>
    </row>
    <row r="10" spans="1:10" ht="15.75">
      <c r="A10" s="22" t="s">
        <v>35</v>
      </c>
      <c r="B10" s="23"/>
      <c r="C10" s="23" t="e">
        <f>'WK II m'!#REF!</f>
        <v>#REF!</v>
      </c>
      <c r="D10" s="22"/>
      <c r="E10" s="22"/>
      <c r="F10" s="22"/>
      <c r="G10" s="22"/>
      <c r="H10" s="23"/>
      <c r="I10" s="22"/>
      <c r="J10" s="18"/>
    </row>
    <row r="11" spans="1:10" ht="15.75">
      <c r="A11" s="22"/>
      <c r="B11" s="22"/>
      <c r="C11" s="23"/>
      <c r="D11" s="22"/>
      <c r="E11" s="22"/>
      <c r="F11" s="22"/>
      <c r="G11" s="22"/>
      <c r="H11" s="23"/>
      <c r="I11" s="22"/>
      <c r="J11" s="18"/>
    </row>
    <row r="12" spans="1:10" ht="15.75">
      <c r="A12" s="22"/>
      <c r="B12" s="22"/>
      <c r="C12" s="23"/>
      <c r="D12" s="22"/>
      <c r="E12" s="22"/>
      <c r="F12" s="22"/>
      <c r="G12" s="22"/>
      <c r="H12" s="23"/>
      <c r="I12" s="22"/>
      <c r="J12" s="18"/>
    </row>
    <row r="13" spans="1:10" ht="15.75">
      <c r="A13" s="20" t="s">
        <v>25</v>
      </c>
      <c r="B13" s="21"/>
      <c r="C13" s="20"/>
      <c r="D13" s="20"/>
      <c r="E13" s="20"/>
      <c r="F13" s="20" t="s">
        <v>28</v>
      </c>
      <c r="G13" s="20"/>
      <c r="H13" s="22"/>
      <c r="I13" s="22"/>
      <c r="J13" s="18"/>
    </row>
    <row r="14" spans="1:10" ht="15.75">
      <c r="A14" s="22" t="s">
        <v>16</v>
      </c>
      <c r="B14" s="22" t="s">
        <v>0</v>
      </c>
      <c r="C14" s="22" t="s">
        <v>24</v>
      </c>
      <c r="D14" s="22"/>
      <c r="E14" s="22"/>
      <c r="F14" s="22" t="s">
        <v>16</v>
      </c>
      <c r="G14" s="22" t="s">
        <v>0</v>
      </c>
      <c r="H14" s="22" t="s">
        <v>24</v>
      </c>
      <c r="I14" s="22"/>
      <c r="J14" s="18"/>
    </row>
    <row r="15" spans="1:10" ht="15.75">
      <c r="A15" s="22" t="s">
        <v>30</v>
      </c>
      <c r="B15" s="23" t="s">
        <v>37</v>
      </c>
      <c r="C15" s="23">
        <f>'WK III m'!E7</f>
        <v>946.903229291857</v>
      </c>
      <c r="D15" s="23"/>
      <c r="E15" s="22"/>
      <c r="F15" s="22" t="s">
        <v>30</v>
      </c>
      <c r="G15" s="23" t="s">
        <v>39</v>
      </c>
      <c r="H15" s="23">
        <f>'WK III w'!E7</f>
        <v>950.4243010491919</v>
      </c>
      <c r="I15" s="23"/>
      <c r="J15" s="18"/>
    </row>
    <row r="16" spans="1:10" ht="15.75">
      <c r="A16" s="22" t="s">
        <v>31</v>
      </c>
      <c r="B16" s="23" t="s">
        <v>36</v>
      </c>
      <c r="C16" s="23">
        <f>'WK III m'!E11</f>
        <v>955.3363141108587</v>
      </c>
      <c r="D16" s="23"/>
      <c r="E16" s="22"/>
      <c r="F16" s="22" t="s">
        <v>31</v>
      </c>
      <c r="G16" s="23"/>
      <c r="H16" s="23" t="e">
        <f>'WK III w'!#REF!</f>
        <v>#REF!</v>
      </c>
      <c r="I16" s="23"/>
      <c r="J16" s="18"/>
    </row>
    <row r="17" spans="1:10" ht="15.75">
      <c r="A17" s="22" t="s">
        <v>32</v>
      </c>
      <c r="B17" s="23"/>
      <c r="C17" s="23" t="e">
        <f>'WK III m'!#REF!</f>
        <v>#REF!</v>
      </c>
      <c r="D17" s="23"/>
      <c r="E17" s="22"/>
      <c r="F17" s="22" t="s">
        <v>32</v>
      </c>
      <c r="G17" s="23"/>
      <c r="H17" s="23" t="e">
        <f>'WK III w'!#REF!</f>
        <v>#REF!</v>
      </c>
      <c r="I17" s="23"/>
      <c r="J17" s="18"/>
    </row>
    <row r="18" spans="1:10" ht="15.75">
      <c r="A18" s="22" t="s">
        <v>33</v>
      </c>
      <c r="B18" s="23"/>
      <c r="C18" s="23" t="e">
        <f>'WK III m'!#REF!</f>
        <v>#REF!</v>
      </c>
      <c r="D18" s="23"/>
      <c r="E18" s="22"/>
      <c r="F18" s="22" t="s">
        <v>33</v>
      </c>
      <c r="G18" s="23"/>
      <c r="H18" s="23" t="e">
        <f>'WK III w'!#REF!</f>
        <v>#REF!</v>
      </c>
      <c r="I18" s="23"/>
      <c r="J18" s="18"/>
    </row>
    <row r="19" spans="1:10" ht="15.75">
      <c r="A19" s="22" t="s">
        <v>34</v>
      </c>
      <c r="B19" s="22"/>
      <c r="C19" s="23" t="e">
        <f>'WK III m'!#REF!</f>
        <v>#REF!</v>
      </c>
      <c r="D19" s="23"/>
      <c r="E19" s="22"/>
      <c r="F19" s="22" t="s">
        <v>34</v>
      </c>
      <c r="G19" s="23"/>
      <c r="H19" s="23" t="e">
        <f>'WK III w'!#REF!</f>
        <v>#REF!</v>
      </c>
      <c r="I19" s="22"/>
      <c r="J19" s="18"/>
    </row>
    <row r="20" spans="1:10" ht="15.75">
      <c r="A20" s="22" t="s">
        <v>35</v>
      </c>
      <c r="B20" s="22"/>
      <c r="C20" s="23" t="e">
        <f>'WK III m'!#REF!</f>
        <v>#REF!</v>
      </c>
      <c r="D20" s="22"/>
      <c r="E20" s="22"/>
      <c r="F20" s="22" t="s">
        <v>35</v>
      </c>
      <c r="G20" s="23"/>
      <c r="H20" s="23" t="e">
        <f>'WK III w'!#REF!</f>
        <v>#REF!</v>
      </c>
      <c r="I20" s="22"/>
      <c r="J20" s="18"/>
    </row>
    <row r="21" spans="1:10" ht="15.75">
      <c r="A21" s="22" t="s">
        <v>38</v>
      </c>
      <c r="B21" s="22"/>
      <c r="C21" s="23" t="e">
        <f>'WK III m'!#REF!</f>
        <v>#REF!</v>
      </c>
      <c r="D21" s="22"/>
      <c r="E21" s="22"/>
      <c r="F21" s="22" t="s">
        <v>38</v>
      </c>
      <c r="G21" s="23"/>
      <c r="H21" s="23" t="e">
        <f>'WK III w'!#REF!</f>
        <v>#REF!</v>
      </c>
      <c r="I21" s="22"/>
      <c r="J21" s="18"/>
    </row>
    <row r="22" spans="1:10" ht="15.75">
      <c r="A22" s="22"/>
      <c r="B22" s="22"/>
      <c r="C22" s="23"/>
      <c r="D22" s="22"/>
      <c r="E22" s="22"/>
      <c r="F22" s="22" t="s">
        <v>43</v>
      </c>
      <c r="G22" s="23"/>
      <c r="H22" s="23" t="e">
        <f>'WK III w'!#REF!</f>
        <v>#REF!</v>
      </c>
      <c r="I22" s="22"/>
      <c r="J22" s="18"/>
    </row>
    <row r="23" spans="1:10" ht="15.75">
      <c r="A23" s="22"/>
      <c r="B23" s="22"/>
      <c r="C23" s="23"/>
      <c r="D23" s="22"/>
      <c r="E23" s="22"/>
      <c r="F23" s="22"/>
      <c r="G23" s="22"/>
      <c r="H23" s="23"/>
      <c r="I23" s="22"/>
      <c r="J23" s="18"/>
    </row>
    <row r="24" spans="1:10" ht="15.75">
      <c r="A24" s="20" t="s">
        <v>26</v>
      </c>
      <c r="B24" s="21"/>
      <c r="C24" s="20"/>
      <c r="D24" s="22"/>
      <c r="E24" s="22"/>
      <c r="F24" s="20" t="s">
        <v>29</v>
      </c>
      <c r="G24" s="20"/>
      <c r="H24" s="22"/>
      <c r="I24" s="22"/>
      <c r="J24" s="18"/>
    </row>
    <row r="25" spans="1:10" ht="15.75">
      <c r="A25" s="22" t="s">
        <v>16</v>
      </c>
      <c r="B25" s="22" t="s">
        <v>0</v>
      </c>
      <c r="C25" s="22" t="s">
        <v>24</v>
      </c>
      <c r="D25" s="22"/>
      <c r="E25" s="22"/>
      <c r="F25" s="22" t="s">
        <v>16</v>
      </c>
      <c r="G25" s="22" t="s">
        <v>0</v>
      </c>
      <c r="H25" s="22" t="s">
        <v>24</v>
      </c>
      <c r="I25" s="22"/>
      <c r="J25" s="18"/>
    </row>
    <row r="26" spans="1:10" ht="15.75">
      <c r="A26" s="22" t="s">
        <v>30</v>
      </c>
      <c r="B26" s="28" t="s">
        <v>41</v>
      </c>
      <c r="C26" s="23">
        <f>'WK IV m'!E7</f>
        <v>829.2532720435222</v>
      </c>
      <c r="D26" s="22"/>
      <c r="E26" s="22"/>
      <c r="F26" s="22" t="s">
        <v>30</v>
      </c>
      <c r="G26" s="23" t="s">
        <v>42</v>
      </c>
      <c r="H26" s="23">
        <f>'WK IV w'!E7</f>
        <v>671.885903900409</v>
      </c>
      <c r="I26" s="23"/>
      <c r="J26" s="18"/>
    </row>
    <row r="27" spans="1:10" ht="15.75">
      <c r="A27" s="22" t="s">
        <v>31</v>
      </c>
      <c r="B27" s="23" t="s">
        <v>37</v>
      </c>
      <c r="C27" s="23">
        <f>'WK IV m'!E11</f>
        <v>649.7951166444043</v>
      </c>
      <c r="D27" s="23"/>
      <c r="E27" s="22"/>
      <c r="F27" s="22" t="s">
        <v>31</v>
      </c>
      <c r="G27" s="23" t="s">
        <v>40</v>
      </c>
      <c r="H27" s="23">
        <f>'WK IV w'!E11</f>
        <v>724.4626110133165</v>
      </c>
      <c r="I27" s="23"/>
      <c r="J27" s="18"/>
    </row>
    <row r="28" spans="1:10" ht="15.75">
      <c r="A28" s="22" t="s">
        <v>32</v>
      </c>
      <c r="B28" s="23" t="s">
        <v>40</v>
      </c>
      <c r="C28" s="23">
        <f>'WK IV m'!E15</f>
        <v>660.3019126049605</v>
      </c>
      <c r="D28" s="23"/>
      <c r="E28" s="22"/>
      <c r="F28" s="22" t="s">
        <v>32</v>
      </c>
      <c r="G28" s="23" t="s">
        <v>45</v>
      </c>
      <c r="H28" s="23">
        <f>'WK IV w'!E15</f>
        <v>736.8722752646693</v>
      </c>
      <c r="I28" s="23"/>
      <c r="J28" s="18"/>
    </row>
    <row r="29" spans="1:10" ht="15.75">
      <c r="A29" s="22" t="s">
        <v>33</v>
      </c>
      <c r="B29" s="28" t="s">
        <v>45</v>
      </c>
      <c r="C29" s="23">
        <f>'WK IV m'!E19</f>
        <v>767.9632171998694</v>
      </c>
      <c r="D29" s="23"/>
      <c r="E29" s="22"/>
      <c r="F29" s="22" t="s">
        <v>33</v>
      </c>
      <c r="G29" s="23" t="s">
        <v>37</v>
      </c>
      <c r="H29" s="23">
        <f>'WK IV w'!E19</f>
        <v>737.8063849482271</v>
      </c>
      <c r="I29" s="23"/>
      <c r="J29" s="18"/>
    </row>
    <row r="30" spans="1:10" ht="15.75">
      <c r="A30" s="22" t="s">
        <v>34</v>
      </c>
      <c r="B30" s="23" t="s">
        <v>42</v>
      </c>
      <c r="C30" s="23">
        <f>'WK IV m'!E23</f>
        <v>723.3774411183297</v>
      </c>
      <c r="D30" s="23"/>
      <c r="E30" s="22"/>
      <c r="F30" s="22" t="s">
        <v>34</v>
      </c>
      <c r="G30" s="30" t="s">
        <v>44</v>
      </c>
      <c r="H30" s="23">
        <f>'WK IV w'!E23</f>
        <v>757.5680627313034</v>
      </c>
      <c r="I30" s="23"/>
      <c r="J30" s="18"/>
    </row>
    <row r="31" spans="1:10" ht="15.75">
      <c r="A31" s="22" t="s">
        <v>35</v>
      </c>
      <c r="B31" s="23" t="s">
        <v>44</v>
      </c>
      <c r="C31" s="23">
        <f>'WK IV m'!E27</f>
        <v>661.771944216571</v>
      </c>
      <c r="D31" s="23"/>
      <c r="E31" s="22"/>
      <c r="F31" s="22"/>
      <c r="G31" s="22"/>
      <c r="H31" s="23"/>
      <c r="I31" s="23"/>
      <c r="J31" s="18"/>
    </row>
    <row r="32" spans="1:10" ht="15.75">
      <c r="A32" s="22" t="s">
        <v>38</v>
      </c>
      <c r="B32" s="23"/>
      <c r="C32" s="23"/>
      <c r="D32" s="22"/>
      <c r="E32" s="22"/>
      <c r="F32" s="22"/>
      <c r="G32" s="22"/>
      <c r="H32" s="23"/>
      <c r="I32" s="26"/>
      <c r="J32" s="18"/>
    </row>
    <row r="33" spans="1:10" ht="15.75">
      <c r="A33" s="26"/>
      <c r="B33" s="30"/>
      <c r="C33" s="23"/>
      <c r="D33" s="22"/>
      <c r="E33" s="22"/>
      <c r="F33" s="26"/>
      <c r="G33" s="26"/>
      <c r="H33" s="23"/>
      <c r="I33" s="26"/>
      <c r="J33" s="18"/>
    </row>
  </sheetData>
  <sheetProtection/>
  <printOptions/>
  <pageMargins left="0.7086614173228347" right="0.7086614173228347" top="0.3937007874015748" bottom="0.3937007874015748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3">
      <selection activeCell="B25" sqref="B25:C31"/>
    </sheetView>
  </sheetViews>
  <sheetFormatPr defaultColWidth="11.421875" defaultRowHeight="15"/>
  <cols>
    <col min="1" max="1" width="7.00390625" style="0" customWidth="1"/>
    <col min="2" max="2" width="28.00390625" style="0" bestFit="1" customWidth="1"/>
    <col min="7" max="7" width="21.7109375" style="0" bestFit="1" customWidth="1"/>
  </cols>
  <sheetData>
    <row r="1" spans="1:9" s="19" customFormat="1" ht="21">
      <c r="A1" s="25" t="s">
        <v>47</v>
      </c>
      <c r="B1" s="25"/>
      <c r="C1" s="25"/>
      <c r="D1" s="24"/>
      <c r="E1" s="24"/>
      <c r="F1" s="24"/>
      <c r="G1" s="24"/>
      <c r="H1" s="24"/>
      <c r="I1" s="24"/>
    </row>
    <row r="2" spans="1:10" ht="15.7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.75">
      <c r="A3" s="20" t="s">
        <v>23</v>
      </c>
      <c r="B3" s="21"/>
      <c r="C3" s="20"/>
      <c r="D3" s="20"/>
      <c r="E3" s="20"/>
      <c r="F3" s="20" t="s">
        <v>27</v>
      </c>
      <c r="G3" s="20"/>
      <c r="H3" s="22"/>
      <c r="I3" s="22"/>
      <c r="J3" s="18"/>
    </row>
    <row r="4" spans="1:10" ht="15.75">
      <c r="A4" s="22" t="s">
        <v>16</v>
      </c>
      <c r="B4" s="22" t="s">
        <v>0</v>
      </c>
      <c r="C4" s="22" t="s">
        <v>24</v>
      </c>
      <c r="D4" s="22"/>
      <c r="E4" s="22"/>
      <c r="F4" s="22" t="s">
        <v>16</v>
      </c>
      <c r="G4" s="22" t="s">
        <v>0</v>
      </c>
      <c r="H4" s="22" t="s">
        <v>24</v>
      </c>
      <c r="I4" s="22"/>
      <c r="J4" s="18"/>
    </row>
    <row r="5" spans="1:10" ht="15.75">
      <c r="A5" s="22" t="s">
        <v>30</v>
      </c>
      <c r="B5" s="23" t="s">
        <v>44</v>
      </c>
      <c r="C5" s="23">
        <f>SUM('WK II m'!E7,'WK II m'!G7)</f>
        <v>1816.13877775237</v>
      </c>
      <c r="D5" s="23"/>
      <c r="E5" s="22"/>
      <c r="F5" s="22" t="s">
        <v>30</v>
      </c>
      <c r="G5" s="23" t="s">
        <v>44</v>
      </c>
      <c r="H5" s="23">
        <f>SUM('WK II w'!E7,'WK II w'!G7)</f>
        <v>1943.8038792553853</v>
      </c>
      <c r="I5" s="23"/>
      <c r="J5" s="18"/>
    </row>
    <row r="6" spans="1:10" ht="15.75">
      <c r="A6" s="22" t="s">
        <v>31</v>
      </c>
      <c r="B6" s="23"/>
      <c r="C6" s="23" t="e">
        <f>SUM('WK II m'!#REF!,'WK II m'!#REF!)</f>
        <v>#REF!</v>
      </c>
      <c r="D6" s="23"/>
      <c r="E6" s="22"/>
      <c r="F6" s="22" t="s">
        <v>31</v>
      </c>
      <c r="G6" s="23" t="s">
        <v>37</v>
      </c>
      <c r="H6" s="23">
        <f>SUM('WK II w'!E11,'WK II w'!G11)</f>
        <v>1858.4326208851521</v>
      </c>
      <c r="I6" s="23"/>
      <c r="J6" s="18"/>
    </row>
    <row r="7" spans="1:10" ht="15.75">
      <c r="A7" s="22" t="s">
        <v>32</v>
      </c>
      <c r="B7" s="27"/>
      <c r="C7" s="23" t="e">
        <f>SUM('WK II m'!#REF!,'WK II m'!#REF!)</f>
        <v>#REF!</v>
      </c>
      <c r="D7" s="22"/>
      <c r="E7" s="22"/>
      <c r="F7" s="22" t="s">
        <v>32</v>
      </c>
      <c r="G7" s="23"/>
      <c r="H7" s="23" t="e">
        <f>SUM('WK II w'!#REF!,'WK II w'!#REF!)</f>
        <v>#REF!</v>
      </c>
      <c r="I7" s="22"/>
      <c r="J7" s="18"/>
    </row>
    <row r="8" spans="1:10" ht="15.75">
      <c r="A8" s="22" t="s">
        <v>33</v>
      </c>
      <c r="B8" s="29"/>
      <c r="C8" s="23" t="e">
        <f>SUM('WK II m'!#REF!,'WK II m'!#REF!)</f>
        <v>#REF!</v>
      </c>
      <c r="D8" s="22"/>
      <c r="E8" s="22"/>
      <c r="F8" s="22"/>
      <c r="G8" s="22"/>
      <c r="H8" s="23"/>
      <c r="I8" s="22"/>
      <c r="J8" s="18"/>
    </row>
    <row r="9" spans="1:10" ht="15.75">
      <c r="A9" s="22" t="s">
        <v>34</v>
      </c>
      <c r="B9" s="23"/>
      <c r="C9" s="23" t="e">
        <f>SUM('WK II m'!#REF!,'WK II m'!#REF!)</f>
        <v>#REF!</v>
      </c>
      <c r="D9" s="22"/>
      <c r="E9" s="22"/>
      <c r="F9" s="22"/>
      <c r="G9" s="22"/>
      <c r="H9" s="23"/>
      <c r="I9" s="22"/>
      <c r="J9" s="18"/>
    </row>
    <row r="10" spans="1:10" ht="15.75">
      <c r="A10" s="22" t="s">
        <v>35</v>
      </c>
      <c r="B10" s="23"/>
      <c r="C10" s="23" t="e">
        <f>SUM('WK II m'!#REF!,'WK II m'!#REF!)</f>
        <v>#REF!</v>
      </c>
      <c r="D10" s="22"/>
      <c r="E10" s="22"/>
      <c r="F10" s="22"/>
      <c r="G10" s="22"/>
      <c r="H10" s="23"/>
      <c r="I10" s="22"/>
      <c r="J10" s="18"/>
    </row>
    <row r="11" spans="1:10" ht="15.75">
      <c r="A11" s="22"/>
      <c r="B11" s="22"/>
      <c r="C11" s="23"/>
      <c r="D11" s="22"/>
      <c r="E11" s="22"/>
      <c r="F11" s="22"/>
      <c r="G11" s="22"/>
      <c r="H11" s="23"/>
      <c r="I11" s="22"/>
      <c r="J11" s="18"/>
    </row>
    <row r="12" spans="1:10" ht="15.75">
      <c r="A12" s="22"/>
      <c r="B12" s="22"/>
      <c r="C12" s="23"/>
      <c r="D12" s="22"/>
      <c r="E12" s="22"/>
      <c r="F12" s="22"/>
      <c r="G12" s="22"/>
      <c r="H12" s="23"/>
      <c r="I12" s="22"/>
      <c r="J12" s="18"/>
    </row>
    <row r="13" spans="1:10" ht="15.75">
      <c r="A13" s="20" t="s">
        <v>25</v>
      </c>
      <c r="B13" s="21"/>
      <c r="C13" s="20"/>
      <c r="D13" s="20"/>
      <c r="E13" s="20"/>
      <c r="F13" s="20" t="s">
        <v>28</v>
      </c>
      <c r="G13" s="20"/>
      <c r="H13" s="22"/>
      <c r="I13" s="22"/>
      <c r="J13" s="18"/>
    </row>
    <row r="14" spans="1:10" ht="15.75">
      <c r="A14" s="22" t="s">
        <v>16</v>
      </c>
      <c r="B14" s="22" t="s">
        <v>0</v>
      </c>
      <c r="C14" s="22" t="s">
        <v>24</v>
      </c>
      <c r="D14" s="22"/>
      <c r="E14" s="22"/>
      <c r="F14" s="22" t="s">
        <v>16</v>
      </c>
      <c r="G14" s="22" t="s">
        <v>0</v>
      </c>
      <c r="H14" s="22" t="s">
        <v>24</v>
      </c>
      <c r="I14" s="22"/>
      <c r="J14" s="18"/>
    </row>
    <row r="15" spans="1:10" ht="15.75">
      <c r="A15" s="22" t="s">
        <v>30</v>
      </c>
      <c r="B15" s="23" t="s">
        <v>37</v>
      </c>
      <c r="C15" s="23">
        <f>SUM('WK III m'!E7,'WK III m'!G7)</f>
        <v>1784.4806722245444</v>
      </c>
      <c r="D15" s="23"/>
      <c r="E15" s="22"/>
      <c r="F15" s="22" t="s">
        <v>30</v>
      </c>
      <c r="G15" s="23" t="s">
        <v>39</v>
      </c>
      <c r="H15" s="23">
        <f>SUM('WK III w'!E7,'WK III w'!G7)</f>
        <v>1654.4406338356544</v>
      </c>
      <c r="I15" s="23"/>
      <c r="J15" s="18"/>
    </row>
    <row r="16" spans="1:10" ht="15.75">
      <c r="A16" s="22" t="s">
        <v>31</v>
      </c>
      <c r="B16" s="23" t="s">
        <v>36</v>
      </c>
      <c r="C16" s="23">
        <f>SUM('WK III m'!E11,'WK III m'!G11)</f>
        <v>1859.1242150737794</v>
      </c>
      <c r="D16" s="23"/>
      <c r="E16" s="22"/>
      <c r="F16" s="22" t="s">
        <v>31</v>
      </c>
      <c r="G16" s="23"/>
      <c r="H16" s="23" t="e">
        <f>SUM('WK III w'!#REF!,'WK III w'!#REF!)</f>
        <v>#REF!</v>
      </c>
      <c r="I16" s="23"/>
      <c r="J16" s="18"/>
    </row>
    <row r="17" spans="1:10" ht="15.75">
      <c r="A17" s="22" t="s">
        <v>32</v>
      </c>
      <c r="B17" s="23"/>
      <c r="C17" s="23" t="e">
        <f>SUM('WK III m'!#REF!,'WK III m'!#REF!)</f>
        <v>#REF!</v>
      </c>
      <c r="D17" s="23"/>
      <c r="E17" s="22"/>
      <c r="F17" s="22" t="s">
        <v>32</v>
      </c>
      <c r="G17" s="23"/>
      <c r="H17" s="23" t="e">
        <f>SUM('WK III w'!#REF!,'WK III w'!#REF!)</f>
        <v>#REF!</v>
      </c>
      <c r="I17" s="23"/>
      <c r="J17" s="18"/>
    </row>
    <row r="18" spans="1:10" ht="15.75">
      <c r="A18" s="22" t="s">
        <v>33</v>
      </c>
      <c r="B18" s="23"/>
      <c r="C18" s="23" t="e">
        <f>SUM('WK III m'!#REF!,'WK III m'!#REF!)</f>
        <v>#REF!</v>
      </c>
      <c r="D18" s="23"/>
      <c r="E18" s="22"/>
      <c r="F18" s="22" t="s">
        <v>33</v>
      </c>
      <c r="G18" s="23"/>
      <c r="H18" s="23" t="e">
        <f>SUM('WK III w'!#REF!,'WK III w'!#REF!)</f>
        <v>#REF!</v>
      </c>
      <c r="I18" s="23"/>
      <c r="J18" s="18"/>
    </row>
    <row r="19" spans="1:10" ht="15.75">
      <c r="A19" s="22" t="s">
        <v>34</v>
      </c>
      <c r="B19" s="22"/>
      <c r="C19" s="23" t="e">
        <f>SUM('WK III m'!#REF!,'WK III m'!#REF!)</f>
        <v>#REF!</v>
      </c>
      <c r="D19" s="23"/>
      <c r="E19" s="22"/>
      <c r="F19" s="22" t="s">
        <v>34</v>
      </c>
      <c r="G19" s="23"/>
      <c r="H19" s="23" t="e">
        <f>SUM('WK III w'!#REF!,'WK III w'!#REF!)</f>
        <v>#REF!</v>
      </c>
      <c r="I19" s="22"/>
      <c r="J19" s="18"/>
    </row>
    <row r="20" spans="1:10" ht="15.75">
      <c r="A20" s="22" t="s">
        <v>35</v>
      </c>
      <c r="B20" s="22"/>
      <c r="C20" s="23" t="e">
        <f>SUM('WK III m'!#REF!,'WK III m'!#REF!)</f>
        <v>#REF!</v>
      </c>
      <c r="D20" s="22"/>
      <c r="E20" s="22"/>
      <c r="F20" s="22" t="s">
        <v>35</v>
      </c>
      <c r="G20" s="23"/>
      <c r="H20" s="23" t="e">
        <f>SUM('WK III w'!#REF!,'WK III w'!#REF!)</f>
        <v>#REF!</v>
      </c>
      <c r="I20" s="22"/>
      <c r="J20" s="18"/>
    </row>
    <row r="21" spans="1:10" ht="15.75">
      <c r="A21" s="22" t="s">
        <v>38</v>
      </c>
      <c r="B21" s="22"/>
      <c r="C21" s="23" t="e">
        <f>SUM('WK III m'!#REF!,'WK III m'!#REF!)</f>
        <v>#REF!</v>
      </c>
      <c r="D21" s="22"/>
      <c r="E21" s="22"/>
      <c r="F21" s="22" t="s">
        <v>38</v>
      </c>
      <c r="G21" s="23"/>
      <c r="H21" s="23" t="e">
        <f>SUM('WK III w'!#REF!,'WK III w'!#REF!)</f>
        <v>#REF!</v>
      </c>
      <c r="I21" s="22"/>
      <c r="J21" s="18"/>
    </row>
    <row r="22" spans="1:10" ht="15.75">
      <c r="A22" s="22"/>
      <c r="B22" s="22"/>
      <c r="C22" s="23"/>
      <c r="D22" s="22"/>
      <c r="E22" s="22"/>
      <c r="F22" s="22" t="s">
        <v>43</v>
      </c>
      <c r="G22" s="23"/>
      <c r="H22" s="23" t="e">
        <f>SUM('WK III w'!#REF!,'WK III w'!#REF!)</f>
        <v>#REF!</v>
      </c>
      <c r="I22" s="22"/>
      <c r="J22" s="18"/>
    </row>
    <row r="23" spans="1:10" ht="15.75">
      <c r="A23" s="22"/>
      <c r="B23" s="22"/>
      <c r="C23" s="23"/>
      <c r="D23" s="22"/>
      <c r="E23" s="22"/>
      <c r="F23" s="22"/>
      <c r="G23" s="22"/>
      <c r="H23" s="23"/>
      <c r="I23" s="22"/>
      <c r="J23" s="18"/>
    </row>
    <row r="24" spans="1:10" ht="15.75">
      <c r="A24" s="20" t="s">
        <v>26</v>
      </c>
      <c r="B24" s="21"/>
      <c r="C24" s="20"/>
      <c r="D24" s="22"/>
      <c r="E24" s="22"/>
      <c r="F24" s="20" t="s">
        <v>29</v>
      </c>
      <c r="G24" s="20"/>
      <c r="H24" s="22"/>
      <c r="I24" s="22"/>
      <c r="J24" s="18"/>
    </row>
    <row r="25" spans="1:10" ht="15.75">
      <c r="A25" s="22" t="s">
        <v>16</v>
      </c>
      <c r="B25" s="22" t="s">
        <v>0</v>
      </c>
      <c r="C25" s="22" t="s">
        <v>24</v>
      </c>
      <c r="D25" s="22"/>
      <c r="E25" s="22"/>
      <c r="F25" s="22" t="s">
        <v>16</v>
      </c>
      <c r="G25" s="22" t="s">
        <v>0</v>
      </c>
      <c r="H25" s="22" t="s">
        <v>24</v>
      </c>
      <c r="I25" s="22"/>
      <c r="J25" s="18"/>
    </row>
    <row r="26" spans="1:10" ht="15.75">
      <c r="A26" s="22" t="s">
        <v>30</v>
      </c>
      <c r="B26" s="28" t="s">
        <v>41</v>
      </c>
      <c r="C26" s="23">
        <f>SUM('WK IV m'!E7,'WK IV m'!G7)</f>
        <v>1608.5885188606305</v>
      </c>
      <c r="D26" s="22"/>
      <c r="E26" s="22"/>
      <c r="F26" s="22" t="s">
        <v>30</v>
      </c>
      <c r="G26" s="30" t="s">
        <v>44</v>
      </c>
      <c r="H26" s="23">
        <f>SUM('WK IV w'!E23,'WK IV w'!G23)</f>
        <v>1493.208495053939</v>
      </c>
      <c r="I26" s="23"/>
      <c r="J26" s="18"/>
    </row>
    <row r="27" spans="1:10" ht="15.75">
      <c r="A27" s="22" t="s">
        <v>31</v>
      </c>
      <c r="B27" s="23" t="s">
        <v>42</v>
      </c>
      <c r="C27" s="23">
        <f>SUM('WK IV m'!E23,'WK IV m'!G23)</f>
        <v>1443.6392084296208</v>
      </c>
      <c r="D27" s="23"/>
      <c r="E27" s="22"/>
      <c r="F27" s="22" t="s">
        <v>31</v>
      </c>
      <c r="G27" s="23" t="s">
        <v>37</v>
      </c>
      <c r="H27" s="23">
        <f>SUM('WK IV w'!E19,'WK IV w'!G19)</f>
        <v>1369.4096643903802</v>
      </c>
      <c r="I27" s="23"/>
      <c r="J27" s="18"/>
    </row>
    <row r="28" spans="1:10" ht="15.75">
      <c r="A28" s="22" t="s">
        <v>32</v>
      </c>
      <c r="B28" s="28" t="s">
        <v>45</v>
      </c>
      <c r="C28" s="23">
        <f>SUM('WK IV m'!E19,'WK IV m'!G19)</f>
        <v>1404.0760047257</v>
      </c>
      <c r="D28" s="23"/>
      <c r="E28" s="22"/>
      <c r="F28" s="22" t="s">
        <v>32</v>
      </c>
      <c r="G28" s="23" t="s">
        <v>40</v>
      </c>
      <c r="H28" s="23">
        <f>SUM('WK IV w'!E11,'WK IV w'!G11)</f>
        <v>1356.0658904554696</v>
      </c>
      <c r="I28" s="23"/>
      <c r="J28" s="18"/>
    </row>
    <row r="29" spans="1:10" ht="15.75">
      <c r="A29" s="22" t="s">
        <v>33</v>
      </c>
      <c r="B29" s="23" t="s">
        <v>37</v>
      </c>
      <c r="C29" s="23">
        <f>SUM('WK IV m'!E11,'WK IV m'!G11)</f>
        <v>1397.7336793922495</v>
      </c>
      <c r="D29" s="23"/>
      <c r="E29" s="22"/>
      <c r="F29" s="22" t="s">
        <v>33</v>
      </c>
      <c r="G29" s="23" t="s">
        <v>45</v>
      </c>
      <c r="H29" s="23">
        <f>SUM('WK IV w'!E15,'WK IV w'!G15)</f>
        <v>1334.5570465686294</v>
      </c>
      <c r="I29" s="23"/>
      <c r="J29" s="18"/>
    </row>
    <row r="30" spans="1:10" ht="15.75">
      <c r="A30" s="22" t="s">
        <v>34</v>
      </c>
      <c r="B30" s="23" t="s">
        <v>44</v>
      </c>
      <c r="C30" s="23">
        <f>SUM('WK IV m'!E27,'WK IV m'!G27)</f>
        <v>1380.9470928072676</v>
      </c>
      <c r="D30" s="23"/>
      <c r="E30" s="22"/>
      <c r="F30" s="22" t="s">
        <v>34</v>
      </c>
      <c r="G30" s="23" t="s">
        <v>42</v>
      </c>
      <c r="H30" s="23">
        <f>SUM('WK IV w'!E7,'WK IV w'!G7)</f>
        <v>1303.489183342562</v>
      </c>
      <c r="I30" s="23"/>
      <c r="J30" s="18"/>
    </row>
    <row r="31" spans="1:10" ht="15.75">
      <c r="A31" s="22" t="s">
        <v>35</v>
      </c>
      <c r="B31" s="23" t="s">
        <v>40</v>
      </c>
      <c r="C31" s="23">
        <f>SUM('WK IV m'!E15,'WK IV m'!G15)</f>
        <v>1352.886884479698</v>
      </c>
      <c r="D31" s="23"/>
      <c r="E31" s="22"/>
      <c r="F31" s="22"/>
      <c r="G31" s="22"/>
      <c r="H31" s="23"/>
      <c r="I31" s="23"/>
      <c r="J31" s="18"/>
    </row>
    <row r="32" spans="1:10" ht="15.75">
      <c r="A32" s="22"/>
      <c r="B32" s="23"/>
      <c r="C32" s="23"/>
      <c r="D32" s="22"/>
      <c r="E32" s="22"/>
      <c r="F32" s="22"/>
      <c r="G32" s="22"/>
      <c r="H32" s="23"/>
      <c r="I32" s="26"/>
      <c r="J32" s="18"/>
    </row>
  </sheetData>
  <sheetProtection/>
  <printOptions/>
  <pageMargins left="0.2362204724409449" right="0.2362204724409449" top="0.7480314960629921" bottom="0.551181102362204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Carsten Baude</cp:lastModifiedBy>
  <cp:lastPrinted>2022-05-24T11:40:50Z</cp:lastPrinted>
  <dcterms:created xsi:type="dcterms:W3CDTF">2011-04-22T18:02:58Z</dcterms:created>
  <dcterms:modified xsi:type="dcterms:W3CDTF">2022-05-24T12:15:06Z</dcterms:modified>
  <cp:category/>
  <cp:version/>
  <cp:contentType/>
  <cp:contentStatus/>
</cp:coreProperties>
</file>