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2"/>
  </bookViews>
  <sheets>
    <sheet name="WK II m" sheetId="1" r:id="rId1"/>
    <sheet name="WK III m" sheetId="2" r:id="rId2"/>
    <sheet name="WK IV m" sheetId="3" r:id="rId3"/>
    <sheet name="WK II w" sheetId="4" r:id="rId4"/>
    <sheet name="WK III w" sheetId="5" r:id="rId5"/>
    <sheet name="WK IV w" sheetId="6" r:id="rId6"/>
    <sheet name="Auswertung" sheetId="7" r:id="rId7"/>
    <sheet name="1" sheetId="8" r:id="rId8"/>
    <sheet name="2" sheetId="9" r:id="rId9"/>
    <sheet name="3" sheetId="10" r:id="rId10"/>
    <sheet name="4" sheetId="11" r:id="rId11"/>
    <sheet name="5" sheetId="12" r:id="rId12"/>
    <sheet name="6" sheetId="13" r:id="rId13"/>
    <sheet name="7" sheetId="14" r:id="rId14"/>
  </sheets>
  <definedNames/>
  <calcPr fullCalcOnLoad="1"/>
</workbook>
</file>

<file path=xl/sharedStrings.xml><?xml version="1.0" encoding="utf-8"?>
<sst xmlns="http://schemas.openxmlformats.org/spreadsheetml/2006/main" count="775" uniqueCount="67">
  <si>
    <t>Schule</t>
  </si>
  <si>
    <t>Kugel</t>
  </si>
  <si>
    <t>100m</t>
  </si>
  <si>
    <t>Weit</t>
  </si>
  <si>
    <t>Hoch</t>
  </si>
  <si>
    <t>Speer</t>
  </si>
  <si>
    <t>4x100m</t>
  </si>
  <si>
    <t xml:space="preserve"> WK II  Jungen</t>
  </si>
  <si>
    <t>Gesamtwertung</t>
  </si>
  <si>
    <t xml:space="preserve"> WK III  Jungen</t>
  </si>
  <si>
    <t>75m</t>
  </si>
  <si>
    <t>Ball</t>
  </si>
  <si>
    <t>4x75m</t>
  </si>
  <si>
    <t xml:space="preserve">    WK IV Jungen</t>
  </si>
  <si>
    <t>50 m</t>
  </si>
  <si>
    <t>4x50 m</t>
  </si>
  <si>
    <t>Platz</t>
  </si>
  <si>
    <t xml:space="preserve"> WK II  Mädchen</t>
  </si>
  <si>
    <t>800 m</t>
  </si>
  <si>
    <t xml:space="preserve"> WK III  Mädchen</t>
  </si>
  <si>
    <t xml:space="preserve">    WK IV Mädchen</t>
  </si>
  <si>
    <t>Ball 80g</t>
  </si>
  <si>
    <t>800m</t>
  </si>
  <si>
    <t>Gymnasium Marienberg</t>
  </si>
  <si>
    <t>Gymnasium Olbernhau</t>
  </si>
  <si>
    <t>WK II Jungen</t>
  </si>
  <si>
    <t>Punkte</t>
  </si>
  <si>
    <t>Gym. Marienberg</t>
  </si>
  <si>
    <t>Gym. Olbernhau</t>
  </si>
  <si>
    <t>Gymnasium Zschopau</t>
  </si>
  <si>
    <t>WK III Jungen</t>
  </si>
  <si>
    <t>WK IV Jungen</t>
  </si>
  <si>
    <t>WK II Mädchen</t>
  </si>
  <si>
    <t>WK III Mädchen</t>
  </si>
  <si>
    <t>WK IV Mädchen</t>
  </si>
  <si>
    <t>Gym. Zschopau</t>
  </si>
  <si>
    <t>Gym. Zwönitz</t>
  </si>
  <si>
    <t>1.</t>
  </si>
  <si>
    <t>2.</t>
  </si>
  <si>
    <t>3.</t>
  </si>
  <si>
    <t>4.</t>
  </si>
  <si>
    <t>5.</t>
  </si>
  <si>
    <t>6.</t>
  </si>
  <si>
    <t>OS Lengefeld</t>
  </si>
  <si>
    <t>OS "Trebra" Marienberg</t>
  </si>
  <si>
    <t>OS Auerbach</t>
  </si>
  <si>
    <t>OS Jöhstadt</t>
  </si>
  <si>
    <t>7.</t>
  </si>
  <si>
    <t>OS Trebra Marienberg</t>
  </si>
  <si>
    <t>LKG Annaberg</t>
  </si>
  <si>
    <t>OS Olbernhau</t>
  </si>
  <si>
    <t>Ev. OS Großrückerswalde</t>
  </si>
  <si>
    <t>8.</t>
  </si>
  <si>
    <t>OS Bergstadt Schneeberg</t>
  </si>
  <si>
    <t>OS Bergst. Schneeberg</t>
  </si>
  <si>
    <t>OS "MAN" Zschopau</t>
  </si>
  <si>
    <t>OS MAN Zschopau</t>
  </si>
  <si>
    <t>OS Bebel Zschopau</t>
  </si>
  <si>
    <t>9.</t>
  </si>
  <si>
    <t xml:space="preserve">Endplatzierung    JtfO Erzgebirgsfinale Leichtathletik am 28.05.2015 in Marienberg </t>
  </si>
  <si>
    <t xml:space="preserve">    JtfO Erzgebirgsfinale Leichtathletik am 28.05.2015 in Marienberg, Stand  nach der 1. Disziplin</t>
  </si>
  <si>
    <t xml:space="preserve">    JtfO Erzgebirgsfinale Leichtathletik am 28.05.2015 in Marienberg, Stand  nach der 2. Disziplin</t>
  </si>
  <si>
    <t xml:space="preserve">    JtfO Erzgebirgsfinale Leichtathletik am 28.05.2015 in Marienberg, Stand  nach der 3. Disziplin</t>
  </si>
  <si>
    <t xml:space="preserve">    JtfO Erzgebirgsfinale Leichtathletik am 28.05.2015 in Marienberg, Stand  nach der 4. Disziplin</t>
  </si>
  <si>
    <t xml:space="preserve">    JtfO Erzgebirgsfinale Leichtathletik am 28.05.2015 in Marienberg, Stand  nach der 5. Disziplin</t>
  </si>
  <si>
    <t xml:space="preserve">    JtfO Erzgebirgsfinale Leichtathletik am 28.05.2015 in Marienberg, Stand  nach der 6. Disziplin</t>
  </si>
  <si>
    <t xml:space="preserve">    JtfO Erzgebirgsfinale Leichtathletik am 28.05.2015 in Marienberg, Stand  nach der 7. Disziplin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</si>
</sst>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u val="single"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0">
    <xf numFmtId="0" fontId="0" fillId="0" borderId="0" xfId="0" applyFont="1" applyAlignment="1">
      <alignment/>
    </xf>
    <xf numFmtId="2" fontId="3" fillId="33" borderId="10" xfId="51" applyNumberFormat="1" applyFont="1" applyFill="1" applyBorder="1" applyAlignment="1">
      <alignment horizontal="center"/>
      <protection/>
    </xf>
    <xf numFmtId="2" fontId="4" fillId="0" borderId="10" xfId="51" applyNumberFormat="1" applyFont="1" applyBorder="1" applyAlignment="1">
      <alignment horizontal="center"/>
      <protection/>
    </xf>
    <xf numFmtId="2" fontId="4" fillId="33" borderId="10" xfId="51" applyNumberFormat="1" applyFont="1" applyFill="1" applyBorder="1" applyAlignment="1">
      <alignment horizontal="center"/>
      <protection/>
    </xf>
    <xf numFmtId="2" fontId="46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2" fontId="3" fillId="0" borderId="10" xfId="51" applyNumberFormat="1" applyFont="1" applyBorder="1" applyAlignment="1">
      <alignment horizontal="center"/>
      <protection/>
    </xf>
    <xf numFmtId="2" fontId="3" fillId="33" borderId="11" xfId="51" applyNumberFormat="1" applyFont="1" applyFill="1" applyBorder="1" applyAlignment="1">
      <alignment horizontal="center"/>
      <protection/>
    </xf>
    <xf numFmtId="2" fontId="4" fillId="0" borderId="11" xfId="51" applyNumberFormat="1" applyFont="1" applyBorder="1" applyAlignment="1">
      <alignment horizontal="center"/>
      <protection/>
    </xf>
    <xf numFmtId="2" fontId="3" fillId="0" borderId="11" xfId="51" applyNumberFormat="1" applyFont="1" applyBorder="1" applyAlignment="1">
      <alignment horizontal="center"/>
      <protection/>
    </xf>
    <xf numFmtId="1" fontId="46" fillId="0" borderId="10" xfId="0" applyNumberFormat="1" applyFont="1" applyBorder="1" applyAlignment="1">
      <alignment horizontal="center"/>
    </xf>
    <xf numFmtId="2" fontId="4" fillId="34" borderId="10" xfId="51" applyNumberFormat="1" applyFont="1" applyFill="1" applyBorder="1" applyAlignment="1">
      <alignment horizontal="center"/>
      <protection/>
    </xf>
    <xf numFmtId="2" fontId="47" fillId="34" borderId="10" xfId="0" applyNumberFormat="1" applyFont="1" applyFill="1" applyBorder="1" applyAlignment="1">
      <alignment horizontal="center"/>
    </xf>
    <xf numFmtId="1" fontId="48" fillId="0" borderId="0" xfId="0" applyNumberFormat="1" applyFont="1" applyBorder="1" applyAlignment="1">
      <alignment horizontal="center"/>
    </xf>
    <xf numFmtId="2" fontId="49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1" fontId="48" fillId="0" borderId="0" xfId="0" applyNumberFormat="1" applyFont="1" applyAlignment="1">
      <alignment horizontal="center"/>
    </xf>
    <xf numFmtId="1" fontId="46" fillId="35" borderId="1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2" fontId="53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2" fontId="51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0" fillId="0" borderId="10" xfId="0" applyBorder="1" applyAlignment="1">
      <alignment/>
    </xf>
    <xf numFmtId="0" fontId="51" fillId="0" borderId="12" xfId="0" applyFont="1" applyBorder="1" applyAlignment="1">
      <alignment/>
    </xf>
    <xf numFmtId="0" fontId="51" fillId="0" borderId="10" xfId="0" applyFont="1" applyFill="1" applyBorder="1" applyAlignment="1">
      <alignment/>
    </xf>
    <xf numFmtId="2" fontId="47" fillId="36" borderId="10" xfId="0" applyNumberFormat="1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7"/>
  <sheetViews>
    <sheetView zoomScalePageLayoutView="0" workbookViewId="0" topLeftCell="A1">
      <selection activeCell="P8" sqref="P8"/>
    </sheetView>
  </sheetViews>
  <sheetFormatPr defaultColWidth="11.421875" defaultRowHeight="15"/>
  <cols>
    <col min="1" max="1" width="8.8515625" style="0" bestFit="1" customWidth="1"/>
    <col min="2" max="2" width="27.421875" style="0" bestFit="1" customWidth="1"/>
    <col min="3" max="3" width="18.7109375" style="0" bestFit="1" customWidth="1"/>
    <col min="4" max="4" width="7.140625" style="0" bestFit="1" customWidth="1"/>
    <col min="5" max="5" width="10.28125" style="0" bestFit="1" customWidth="1"/>
    <col min="6" max="6" width="10.8515625" style="0" bestFit="1" customWidth="1"/>
    <col min="7" max="7" width="9.57421875" style="0" bestFit="1" customWidth="1"/>
    <col min="8" max="8" width="7.7109375" style="0" customWidth="1"/>
    <col min="9" max="9" width="9.8515625" style="0" customWidth="1"/>
    <col min="10" max="10" width="7.421875" style="0" customWidth="1"/>
    <col min="11" max="11" width="9.57421875" style="0" bestFit="1" customWidth="1"/>
    <col min="12" max="12" width="7.7109375" style="0" bestFit="1" customWidth="1"/>
    <col min="13" max="13" width="9.57421875" style="0" bestFit="1" customWidth="1"/>
    <col min="14" max="14" width="9.7109375" style="0" bestFit="1" customWidth="1"/>
    <col min="15" max="15" width="12.140625" style="0" bestFit="1" customWidth="1"/>
    <col min="16" max="16" width="8.421875" style="0" bestFit="1" customWidth="1"/>
    <col min="17" max="17" width="9.57421875" style="0" bestFit="1" customWidth="1"/>
  </cols>
  <sheetData>
    <row r="1" spans="1:17" ht="20.25">
      <c r="A1" s="16"/>
      <c r="B1" s="14" t="s">
        <v>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16</v>
      </c>
      <c r="B3" s="1" t="s">
        <v>0</v>
      </c>
      <c r="C3" s="4" t="s">
        <v>8</v>
      </c>
      <c r="D3" s="1" t="s">
        <v>4</v>
      </c>
      <c r="E3" s="1"/>
      <c r="F3" s="1" t="s">
        <v>1</v>
      </c>
      <c r="G3" s="1"/>
      <c r="H3" s="1" t="s">
        <v>2</v>
      </c>
      <c r="I3" s="1"/>
      <c r="J3" s="1" t="s">
        <v>3</v>
      </c>
      <c r="K3" s="1"/>
      <c r="L3" s="1" t="s">
        <v>5</v>
      </c>
      <c r="M3" s="1"/>
      <c r="N3" s="1" t="s">
        <v>6</v>
      </c>
      <c r="O3" s="1"/>
      <c r="P3" s="1" t="s">
        <v>22</v>
      </c>
      <c r="Q3" s="5"/>
    </row>
    <row r="4" spans="1:17" ht="15.75">
      <c r="A4" s="10"/>
      <c r="B4" s="2"/>
      <c r="C4" s="5"/>
      <c r="D4" s="11">
        <v>1.63</v>
      </c>
      <c r="E4" s="2">
        <f>((SQRT(D4)-0.841)/0.0008)</f>
        <v>544.6431668504631</v>
      </c>
      <c r="F4" s="11">
        <v>11.27</v>
      </c>
      <c r="G4" s="2">
        <f>((SQRT(F4)-1.425)/0.0037)</f>
        <v>522.1843422483523</v>
      </c>
      <c r="H4" s="11">
        <v>13.11</v>
      </c>
      <c r="I4" s="2">
        <f>(((100/(H4+0.24))-4.341)/0.00676)</f>
        <v>465.92258936684175</v>
      </c>
      <c r="J4" s="11">
        <v>5.61</v>
      </c>
      <c r="K4" s="2">
        <f>((SQRT(J4)-1.15028)/0.00219)</f>
        <v>556.2848659659372</v>
      </c>
      <c r="L4" s="11">
        <v>30.45</v>
      </c>
      <c r="M4" s="3">
        <f>(((SQRT(L4)-0.35)/0.01052))</f>
        <v>491.26918864339905</v>
      </c>
      <c r="N4" s="12">
        <v>51.42</v>
      </c>
      <c r="O4" s="5">
        <f>(((400/(N4+0.14))-4.341)/0.00338)</f>
        <v>1010.9325149994718</v>
      </c>
      <c r="P4" s="12">
        <v>131</v>
      </c>
      <c r="Q4" s="5">
        <f>(((800/P4)-2.325)/0.00644)</f>
        <v>587.2469299701295</v>
      </c>
    </row>
    <row r="5" spans="1:17" ht="15.75">
      <c r="A5" s="10"/>
      <c r="B5" s="2"/>
      <c r="C5" s="5"/>
      <c r="D5" s="11">
        <v>1.5</v>
      </c>
      <c r="E5" s="2">
        <f>((SQRT(D5)-0.841)/0.0008)</f>
        <v>479.6810892394862</v>
      </c>
      <c r="F5" s="11">
        <v>9.89</v>
      </c>
      <c r="G5" s="2">
        <f>((SQRT(F5)-1.425)/0.0037)</f>
        <v>464.82082127115615</v>
      </c>
      <c r="H5" s="11">
        <v>13.24</v>
      </c>
      <c r="I5" s="2">
        <f>(((100/(H5+0.24))-4.341)/0.00676)</f>
        <v>455.23633522378094</v>
      </c>
      <c r="J5" s="11">
        <v>5.23</v>
      </c>
      <c r="K5" s="2">
        <f>((SQRT(J5)-1.15028)/0.00219)</f>
        <v>519.0133905049563</v>
      </c>
      <c r="L5" s="11">
        <v>30.2</v>
      </c>
      <c r="M5" s="3">
        <f>(((SQRT(L5)-0.35)/0.01052))</f>
        <v>489.11147011536457</v>
      </c>
      <c r="N5" s="12">
        <v>54</v>
      </c>
      <c r="O5" s="5">
        <f>(((400/(N5+0.14))-4.341)/0.00338)</f>
        <v>901.5540468170401</v>
      </c>
      <c r="P5" s="12">
        <v>143</v>
      </c>
      <c r="Q5" s="5">
        <f>(((800/P5)-2.325)/0.00644)</f>
        <v>507.6716761499369</v>
      </c>
    </row>
    <row r="6" spans="1:17" ht="15.75">
      <c r="A6" s="10"/>
      <c r="B6" s="2"/>
      <c r="C6" s="5"/>
      <c r="D6" s="11">
        <v>1.3</v>
      </c>
      <c r="E6" s="2">
        <f>((SQRT(D6)-0.841)/0.0008)</f>
        <v>373.96928137392257</v>
      </c>
      <c r="F6" s="11">
        <v>9.83</v>
      </c>
      <c r="G6" s="2">
        <f>((SQRT(F6)-1.425)/0.0037)</f>
        <v>462.23867062653414</v>
      </c>
      <c r="H6" s="11">
        <v>13.24</v>
      </c>
      <c r="I6" s="2">
        <f>(((100/(H6+0.24))-4.341)/0.00676)</f>
        <v>455.23633522378094</v>
      </c>
      <c r="J6" s="11">
        <v>4.91</v>
      </c>
      <c r="K6" s="2">
        <f>((SQRT(J6)-1.15028)/0.00219)</f>
        <v>486.56254822649953</v>
      </c>
      <c r="L6" s="11">
        <v>15.85</v>
      </c>
      <c r="M6" s="3">
        <f>(((SQRT(L6)-0.35)/0.01052))</f>
        <v>345.1716585055966</v>
      </c>
      <c r="N6" s="12"/>
      <c r="O6" s="5">
        <v>0</v>
      </c>
      <c r="P6" s="12"/>
      <c r="Q6" s="5">
        <v>0</v>
      </c>
    </row>
    <row r="7" spans="1:17" ht="15.75">
      <c r="A7" s="10">
        <f>RANK(C7,C4:C7,0)</f>
        <v>1</v>
      </c>
      <c r="B7" s="6" t="s">
        <v>24</v>
      </c>
      <c r="C7" s="5">
        <f>SUM(D7:Q7)</f>
        <v>7094.018380549275</v>
      </c>
      <c r="D7" s="11"/>
      <c r="E7" s="2">
        <f>SUM(E4:E6)-MIN(E4:E6)</f>
        <v>1024.3242560899494</v>
      </c>
      <c r="F7" s="11"/>
      <c r="G7" s="2">
        <f>SUM(G4:G6)-MIN(G4:G6)</f>
        <v>987.0051635195083</v>
      </c>
      <c r="H7" s="11"/>
      <c r="I7" s="2">
        <f>SUM(I4:I6)-MIN(I4:I6)</f>
        <v>921.1589245906227</v>
      </c>
      <c r="J7" s="11"/>
      <c r="K7" s="2">
        <f>SUM(K4:K6)-MIN(K4:K6)</f>
        <v>1075.2982564708936</v>
      </c>
      <c r="L7" s="11"/>
      <c r="M7" s="2">
        <f>SUM(M4:M6)-MIN(M4:M6)</f>
        <v>980.3806587587636</v>
      </c>
      <c r="N7" s="12"/>
      <c r="O7" s="2">
        <f>SUM(O4:O5)-MIN(O4:O5)</f>
        <v>1010.9325149994717</v>
      </c>
      <c r="P7" s="12"/>
      <c r="Q7" s="2">
        <f>SUM(Q4:Q6)-MIN(Q4:Q6)</f>
        <v>1094.9186061200664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24" sqref="B24:C33"/>
    </sheetView>
  </sheetViews>
  <sheetFormatPr defaultColWidth="11.421875" defaultRowHeight="15"/>
  <cols>
    <col min="1" max="1" width="7.00390625" style="0" customWidth="1"/>
    <col min="2" max="2" width="25.57421875" style="0" customWidth="1"/>
    <col min="7" max="7" width="24.00390625" style="0" customWidth="1"/>
  </cols>
  <sheetData>
    <row r="1" spans="1:9" s="19" customFormat="1" ht="21">
      <c r="A1" s="25" t="s">
        <v>62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25</v>
      </c>
      <c r="B3" s="21"/>
      <c r="C3" s="20"/>
      <c r="D3" s="20"/>
      <c r="E3" s="20"/>
      <c r="F3" s="20" t="s">
        <v>32</v>
      </c>
      <c r="G3" s="20"/>
      <c r="H3" s="22"/>
      <c r="I3" s="22"/>
      <c r="J3" s="18"/>
    </row>
    <row r="4" spans="1:10" ht="15.75">
      <c r="A4" s="22"/>
      <c r="B4" s="23"/>
      <c r="C4" s="22"/>
      <c r="D4" s="22"/>
      <c r="E4" s="22"/>
      <c r="F4" s="22"/>
      <c r="G4" s="22"/>
      <c r="H4" s="22"/>
      <c r="I4" s="22"/>
      <c r="J4" s="18"/>
    </row>
    <row r="5" spans="1:10" ht="15.75">
      <c r="A5" s="22" t="s">
        <v>16</v>
      </c>
      <c r="B5" s="22" t="s">
        <v>0</v>
      </c>
      <c r="C5" s="22" t="s">
        <v>26</v>
      </c>
      <c r="D5" s="22"/>
      <c r="E5" s="22"/>
      <c r="F5" s="22" t="s">
        <v>16</v>
      </c>
      <c r="G5" s="22" t="s">
        <v>0</v>
      </c>
      <c r="H5" s="22" t="s">
        <v>26</v>
      </c>
      <c r="I5" s="22"/>
      <c r="J5" s="18"/>
    </row>
    <row r="6" spans="1:10" ht="15.75">
      <c r="A6" s="22"/>
      <c r="B6" s="22"/>
      <c r="C6" s="23"/>
      <c r="D6" s="23"/>
      <c r="E6" s="22"/>
      <c r="F6" s="22"/>
      <c r="G6" s="22"/>
      <c r="H6" s="23"/>
      <c r="I6" s="23"/>
      <c r="J6" s="18"/>
    </row>
    <row r="7" spans="1:10" ht="15.75">
      <c r="A7" s="22" t="s">
        <v>37</v>
      </c>
      <c r="B7" s="22" t="s">
        <v>24</v>
      </c>
      <c r="C7" s="23">
        <f>SUM('WK II m'!E7,'WK II m'!G7,'WK II m'!I7)</f>
        <v>2932.48834420008</v>
      </c>
      <c r="D7" s="23"/>
      <c r="E7" s="22"/>
      <c r="F7" s="22"/>
      <c r="G7" s="22"/>
      <c r="H7" s="23"/>
      <c r="I7" s="23"/>
      <c r="J7" s="18"/>
    </row>
    <row r="8" spans="1:10" ht="15.75">
      <c r="A8" s="22"/>
      <c r="B8" s="22"/>
      <c r="C8" s="23"/>
      <c r="D8" s="23"/>
      <c r="E8" s="22"/>
      <c r="F8" s="22"/>
      <c r="G8" s="22"/>
      <c r="H8" s="23"/>
      <c r="I8" s="23"/>
      <c r="J8" s="18"/>
    </row>
    <row r="9" spans="1:10" ht="15.75">
      <c r="A9" s="22"/>
      <c r="B9" s="22"/>
      <c r="C9" s="22"/>
      <c r="D9" s="22"/>
      <c r="E9" s="22"/>
      <c r="F9" s="22"/>
      <c r="G9" s="22"/>
      <c r="H9" s="23"/>
      <c r="I9" s="22"/>
      <c r="J9" s="18"/>
    </row>
    <row r="10" spans="1:10" ht="15.75">
      <c r="A10" s="22"/>
      <c r="B10" s="22"/>
      <c r="C10" s="22"/>
      <c r="D10" s="22"/>
      <c r="E10" s="22"/>
      <c r="F10" s="22"/>
      <c r="G10" s="22"/>
      <c r="H10" s="23"/>
      <c r="I10" s="22"/>
      <c r="J10" s="18"/>
    </row>
    <row r="11" spans="1:10" ht="15.75">
      <c r="A11" s="20" t="s">
        <v>30</v>
      </c>
      <c r="B11" s="21"/>
      <c r="C11" s="20"/>
      <c r="D11" s="20"/>
      <c r="E11" s="20"/>
      <c r="F11" s="20" t="s">
        <v>33</v>
      </c>
      <c r="G11" s="20"/>
      <c r="H11" s="22"/>
      <c r="I11" s="22"/>
      <c r="J11" s="18"/>
    </row>
    <row r="12" spans="1:10" ht="15.75">
      <c r="A12" s="22"/>
      <c r="B12" s="23"/>
      <c r="C12" s="22"/>
      <c r="D12" s="22"/>
      <c r="E12" s="22"/>
      <c r="F12" s="22"/>
      <c r="G12" s="22"/>
      <c r="H12" s="22"/>
      <c r="I12" s="22"/>
      <c r="J12" s="18"/>
    </row>
    <row r="13" spans="1:10" ht="15.75">
      <c r="A13" s="22" t="s">
        <v>16</v>
      </c>
      <c r="B13" s="22" t="s">
        <v>0</v>
      </c>
      <c r="C13" s="22" t="s">
        <v>26</v>
      </c>
      <c r="D13" s="22"/>
      <c r="E13" s="22"/>
      <c r="F13" s="22" t="s">
        <v>16</v>
      </c>
      <c r="G13" s="22" t="s">
        <v>0</v>
      </c>
      <c r="H13" s="22" t="s">
        <v>26</v>
      </c>
      <c r="I13" s="22"/>
      <c r="J13" s="18"/>
    </row>
    <row r="14" spans="1:10" ht="15.75">
      <c r="A14" s="22" t="s">
        <v>37</v>
      </c>
      <c r="B14" s="22" t="s">
        <v>46</v>
      </c>
      <c r="C14" s="23">
        <f>SUM('WK III m'!E23,'WK III m'!G23,'WK III m'!I23)</f>
        <v>2940.5907797210807</v>
      </c>
      <c r="D14" s="23"/>
      <c r="E14" s="22"/>
      <c r="F14" s="22" t="s">
        <v>37</v>
      </c>
      <c r="G14" s="22" t="s">
        <v>50</v>
      </c>
      <c r="H14" s="23">
        <f>SUM('WK III w'!E23,'WK III w'!G23,'WK III w'!I23)</f>
        <v>2632.31798047355</v>
      </c>
      <c r="I14" s="23"/>
      <c r="J14" s="18"/>
    </row>
    <row r="15" spans="1:10" ht="15.75">
      <c r="A15" s="22" t="s">
        <v>38</v>
      </c>
      <c r="B15" s="22" t="s">
        <v>45</v>
      </c>
      <c r="C15" s="23">
        <f>SUM('WK III m'!E19,'WK III m'!G19,'WK III m'!I19)</f>
        <v>2864.005309734861</v>
      </c>
      <c r="D15" s="23"/>
      <c r="E15" s="22"/>
      <c r="F15" s="22" t="s">
        <v>38</v>
      </c>
      <c r="G15" s="22" t="s">
        <v>43</v>
      </c>
      <c r="H15" s="23">
        <f>SUM('WK III w'!E31,'WK III w'!G31,'WK III w'!I31)</f>
        <v>2601.653398824267</v>
      </c>
      <c r="I15" s="23"/>
      <c r="J15" s="18"/>
    </row>
    <row r="16" spans="1:10" ht="15.75">
      <c r="A16" s="22" t="s">
        <v>39</v>
      </c>
      <c r="B16" s="22" t="s">
        <v>55</v>
      </c>
      <c r="C16" s="23">
        <f>SUM('WK III m'!E27,'WK III m'!G27,'WK III m'!I27)</f>
        <v>2797.2181814311816</v>
      </c>
      <c r="D16" s="23"/>
      <c r="E16" s="22"/>
      <c r="F16" s="22" t="s">
        <v>39</v>
      </c>
      <c r="G16" s="22" t="s">
        <v>49</v>
      </c>
      <c r="H16" s="23">
        <f>SUM('WK III w'!E7,'WK III w'!G7,'WK III w'!I7)</f>
        <v>2575.8635470711497</v>
      </c>
      <c r="I16" s="23"/>
      <c r="J16" s="18"/>
    </row>
    <row r="17" spans="1:10" ht="15.75">
      <c r="A17" s="22" t="s">
        <v>40</v>
      </c>
      <c r="B17" s="22" t="s">
        <v>53</v>
      </c>
      <c r="C17" s="23">
        <f>SUM('WK III m'!E31,'WK III m'!G31,'WK III m'!I31)</f>
        <v>2772.173755065429</v>
      </c>
      <c r="D17" s="23"/>
      <c r="E17" s="22"/>
      <c r="F17" s="22" t="s">
        <v>40</v>
      </c>
      <c r="G17" s="22" t="s">
        <v>51</v>
      </c>
      <c r="H17" s="23">
        <f>SUM('WK III w'!E11,'WK III w'!G11,'WK III w'!I11)</f>
        <v>2510.6650466982633</v>
      </c>
      <c r="I17" s="23"/>
      <c r="J17" s="18"/>
    </row>
    <row r="18" spans="1:10" ht="15.75">
      <c r="A18" s="22" t="s">
        <v>41</v>
      </c>
      <c r="B18" s="22" t="s">
        <v>44</v>
      </c>
      <c r="C18" s="23">
        <f>SUM('WK III m'!E15,'WK III m'!G15,'WK III m'!I15)</f>
        <v>2703.3053515927977</v>
      </c>
      <c r="D18" s="23"/>
      <c r="E18" s="22"/>
      <c r="F18" s="22" t="s">
        <v>41</v>
      </c>
      <c r="G18" s="22" t="s">
        <v>24</v>
      </c>
      <c r="H18" s="23">
        <f>SUM('WK III w'!E15,'WK III w'!G15,'WK III w'!I15)</f>
        <v>2411.982350223887</v>
      </c>
      <c r="I18" s="22"/>
      <c r="J18" s="18"/>
    </row>
    <row r="19" spans="1:10" ht="15.75">
      <c r="A19" s="22" t="s">
        <v>42</v>
      </c>
      <c r="B19" s="22" t="s">
        <v>23</v>
      </c>
      <c r="C19" s="23">
        <f>SUM('WK III m'!E7,'WK III m'!G7,'WK III m'!I7)</f>
        <v>2576.94070115342</v>
      </c>
      <c r="D19" s="22"/>
      <c r="E19" s="22"/>
      <c r="F19" s="22" t="s">
        <v>42</v>
      </c>
      <c r="G19" s="22" t="s">
        <v>45</v>
      </c>
      <c r="H19" s="23">
        <f>SUM('WK III w'!E19,'WK III w'!G19,'WK III w'!I19)</f>
        <v>2344.7354010825034</v>
      </c>
      <c r="I19" s="22"/>
      <c r="J19" s="18"/>
    </row>
    <row r="20" spans="1:10" ht="15.75">
      <c r="A20" s="22" t="s">
        <v>47</v>
      </c>
      <c r="B20" s="22" t="s">
        <v>29</v>
      </c>
      <c r="C20" s="23">
        <f>SUM('WK III m'!E11,'WK III m'!G11,'WK III m'!I11)</f>
        <v>2575.3927586140308</v>
      </c>
      <c r="D20" s="22"/>
      <c r="E20" s="22"/>
      <c r="F20" s="22" t="s">
        <v>47</v>
      </c>
      <c r="G20" s="22" t="s">
        <v>56</v>
      </c>
      <c r="H20" s="23">
        <f>SUM('WK III w'!E27,'WK III w'!G27,'WK III w'!I27)</f>
        <v>2170.6246415685587</v>
      </c>
      <c r="I20" s="22"/>
      <c r="J20" s="18"/>
    </row>
    <row r="21" spans="1:10" ht="15.75">
      <c r="A21" s="22"/>
      <c r="B21" s="22"/>
      <c r="C21" s="23"/>
      <c r="D21" s="22"/>
      <c r="E21" s="22"/>
      <c r="F21" s="22"/>
      <c r="G21" s="22"/>
      <c r="H21" s="22"/>
      <c r="I21" s="22"/>
      <c r="J21" s="18"/>
    </row>
    <row r="22" spans="1:10" ht="15.75">
      <c r="A22" s="20" t="s">
        <v>31</v>
      </c>
      <c r="B22" s="21"/>
      <c r="C22" s="20"/>
      <c r="D22" s="22"/>
      <c r="E22" s="22"/>
      <c r="F22" s="20" t="s">
        <v>34</v>
      </c>
      <c r="G22" s="20"/>
      <c r="H22" s="22"/>
      <c r="I22" s="22"/>
      <c r="J22" s="18"/>
    </row>
    <row r="23" spans="1:10" ht="15.75">
      <c r="A23" s="22"/>
      <c r="C23" s="22"/>
      <c r="D23" s="20"/>
      <c r="E23" s="20"/>
      <c r="F23" s="22"/>
      <c r="G23" s="22"/>
      <c r="H23" s="22"/>
      <c r="I23" s="22"/>
      <c r="J23" s="18"/>
    </row>
    <row r="24" spans="1:10" ht="15.75">
      <c r="A24" s="22" t="s">
        <v>16</v>
      </c>
      <c r="B24" s="22" t="s">
        <v>0</v>
      </c>
      <c r="C24" s="22" t="s">
        <v>26</v>
      </c>
      <c r="D24" s="22"/>
      <c r="E24" s="22"/>
      <c r="F24" s="22" t="s">
        <v>16</v>
      </c>
      <c r="G24" s="22" t="s">
        <v>0</v>
      </c>
      <c r="H24" s="22" t="s">
        <v>26</v>
      </c>
      <c r="I24" s="22"/>
      <c r="J24" s="18"/>
    </row>
    <row r="25" spans="1:10" ht="15.75">
      <c r="A25" s="22" t="s">
        <v>37</v>
      </c>
      <c r="B25" s="22" t="s">
        <v>49</v>
      </c>
      <c r="C25" s="23">
        <f>SUM('WK IV m'!E15,'WK IV m'!G15,'WK IV m'!I15)</f>
        <v>2280.523560202054</v>
      </c>
      <c r="D25" s="22"/>
      <c r="E25" s="22"/>
      <c r="F25" s="22" t="s">
        <v>37</v>
      </c>
      <c r="G25" s="22" t="s">
        <v>29</v>
      </c>
      <c r="H25" s="23">
        <f>SUM('WK IV w'!E27,'WK IV w'!G27,'WK IV w'!I27)</f>
        <v>2580.556191659207</v>
      </c>
      <c r="I25" s="23"/>
      <c r="J25" s="18"/>
    </row>
    <row r="26" spans="1:10" ht="15.75">
      <c r="A26" s="22" t="s">
        <v>38</v>
      </c>
      <c r="B26" s="22" t="s">
        <v>43</v>
      </c>
      <c r="C26" s="23">
        <f>SUM('WK IV m'!E7,'WK IV m'!G7,'WK IV m'!I7)</f>
        <v>2261.564847760966</v>
      </c>
      <c r="D26" s="23"/>
      <c r="E26" s="22"/>
      <c r="F26" s="22" t="s">
        <v>38</v>
      </c>
      <c r="G26" s="22" t="s">
        <v>24</v>
      </c>
      <c r="H26" s="23">
        <f>SUM('WK IV w'!E7,'WK IV w'!G7,'WK IV w'!I7)</f>
        <v>2235.4876414232585</v>
      </c>
      <c r="I26" s="23"/>
      <c r="J26" s="18"/>
    </row>
    <row r="27" spans="1:10" ht="15.75">
      <c r="A27" s="22" t="s">
        <v>39</v>
      </c>
      <c r="B27" s="22" t="s">
        <v>57</v>
      </c>
      <c r="C27" s="23">
        <f>SUM('WK IV m'!E35,'WK IV m'!G35,'WK IV m'!I35)</f>
        <v>2228.094098116082</v>
      </c>
      <c r="D27" s="23"/>
      <c r="E27" s="22"/>
      <c r="F27" s="22" t="s">
        <v>39</v>
      </c>
      <c r="G27" s="22" t="s">
        <v>23</v>
      </c>
      <c r="H27" s="23">
        <f>SUM('WK IV w'!E11,'WK IV w'!G11,'WK IV w'!I11)</f>
        <v>2160.366418124795</v>
      </c>
      <c r="I27" s="23"/>
      <c r="J27" s="18"/>
    </row>
    <row r="28" spans="1:10" ht="15.75">
      <c r="A28" s="22" t="s">
        <v>40</v>
      </c>
      <c r="B28" s="27" t="s">
        <v>23</v>
      </c>
      <c r="C28" s="23">
        <f>SUM('WK IV m'!E11,'WK IV m'!G11,'WK IV m'!I11)</f>
        <v>2146.2339630962624</v>
      </c>
      <c r="D28" s="23"/>
      <c r="E28" s="22"/>
      <c r="F28" s="22" t="s">
        <v>40</v>
      </c>
      <c r="G28" s="22" t="s">
        <v>56</v>
      </c>
      <c r="H28" s="23">
        <f>SUM('WK IV w'!E23,'WK IV w'!G23,'WK IV w'!I23)</f>
        <v>2122.041743640524</v>
      </c>
      <c r="I28" s="23"/>
      <c r="J28" s="18"/>
    </row>
    <row r="29" spans="1:10" ht="15.75">
      <c r="A29" s="22" t="s">
        <v>41</v>
      </c>
      <c r="B29" s="22" t="s">
        <v>44</v>
      </c>
      <c r="C29" s="23">
        <f>SUM('WK IV m'!E27,'WK IV m'!G27,'WK IV m'!I27)</f>
        <v>2058.4820840860516</v>
      </c>
      <c r="D29" s="23"/>
      <c r="E29" s="22"/>
      <c r="F29" s="22" t="s">
        <v>41</v>
      </c>
      <c r="G29" s="22" t="s">
        <v>53</v>
      </c>
      <c r="H29" s="23">
        <f>SUM('WK IV w'!E15,'WK IV w'!G15,'WK IV w'!I15)</f>
        <v>2031.946937312639</v>
      </c>
      <c r="I29" s="23"/>
      <c r="J29" s="18"/>
    </row>
    <row r="30" spans="1:10" ht="15.75">
      <c r="A30" s="22" t="s">
        <v>42</v>
      </c>
      <c r="B30" s="22" t="s">
        <v>51</v>
      </c>
      <c r="C30" s="23">
        <f>SUM('WK IV m'!E23,'WK IV m'!G23,'WK IV m'!I23)</f>
        <v>2047.4713509580733</v>
      </c>
      <c r="D30" s="23"/>
      <c r="E30" s="22"/>
      <c r="F30" s="22" t="s">
        <v>42</v>
      </c>
      <c r="G30" s="22" t="s">
        <v>50</v>
      </c>
      <c r="H30" s="23">
        <f>SUM('WK IV w'!E19,'WK IV w'!G19,'WK IV w'!I19)</f>
        <v>2004.2168151305636</v>
      </c>
      <c r="I30" s="23"/>
      <c r="J30" s="18"/>
    </row>
    <row r="31" spans="1:10" ht="15.75">
      <c r="A31" s="22" t="s">
        <v>47</v>
      </c>
      <c r="B31" s="22" t="s">
        <v>56</v>
      </c>
      <c r="C31" s="23">
        <f>SUM('WK IV m'!E31,'WK IV m'!G31,'WK IV m'!I31)</f>
        <v>2033.5937677728439</v>
      </c>
      <c r="D31" s="22"/>
      <c r="E31" s="22"/>
      <c r="F31" s="22"/>
      <c r="G31" s="26"/>
      <c r="H31" s="26"/>
      <c r="I31" s="26"/>
      <c r="J31" s="18"/>
    </row>
    <row r="32" spans="1:9" ht="15.75">
      <c r="A32" s="22" t="s">
        <v>52</v>
      </c>
      <c r="B32" s="28" t="s">
        <v>45</v>
      </c>
      <c r="C32" s="23">
        <f>SUM('WK IV m'!E19,'WK IV m'!G19,'WK IV m'!I19)</f>
        <v>2012.7222853197495</v>
      </c>
      <c r="D32" s="22"/>
      <c r="E32" s="22"/>
      <c r="F32" s="22"/>
      <c r="G32" s="22"/>
      <c r="H32" s="22"/>
      <c r="I32" s="22"/>
    </row>
    <row r="33" spans="1:10" ht="15.75">
      <c r="A33" s="22" t="s">
        <v>58</v>
      </c>
      <c r="B33" s="22" t="s">
        <v>53</v>
      </c>
      <c r="C33" s="23">
        <f>SUM('WK IV m'!E39,'WK IV m'!G39,'WK IV m'!I39)</f>
        <v>1402.5065969795423</v>
      </c>
      <c r="D33" s="22"/>
      <c r="E33" s="22"/>
      <c r="F33" s="22"/>
      <c r="G33" s="22"/>
      <c r="H33" s="22"/>
      <c r="I33" s="22"/>
      <c r="J33" s="18"/>
    </row>
    <row r="34" spans="4:10" ht="15.75">
      <c r="D34" s="18"/>
      <c r="E34" s="18"/>
      <c r="J34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24" sqref="B24:C33"/>
    </sheetView>
  </sheetViews>
  <sheetFormatPr defaultColWidth="11.421875" defaultRowHeight="15"/>
  <cols>
    <col min="1" max="1" width="7.00390625" style="0" customWidth="1"/>
    <col min="2" max="2" width="25.57421875" style="0" customWidth="1"/>
    <col min="7" max="7" width="24.00390625" style="0" customWidth="1"/>
  </cols>
  <sheetData>
    <row r="1" spans="1:9" s="19" customFormat="1" ht="21">
      <c r="A1" s="25" t="s">
        <v>63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25</v>
      </c>
      <c r="B3" s="21"/>
      <c r="C3" s="20"/>
      <c r="D3" s="20"/>
      <c r="E3" s="20"/>
      <c r="F3" s="20" t="s">
        <v>32</v>
      </c>
      <c r="G3" s="20"/>
      <c r="H3" s="22"/>
      <c r="I3" s="22"/>
      <c r="J3" s="18"/>
    </row>
    <row r="4" spans="1:10" ht="15.75">
      <c r="A4" s="22"/>
      <c r="B4" s="23"/>
      <c r="C4" s="22"/>
      <c r="D4" s="22"/>
      <c r="E4" s="22"/>
      <c r="F4" s="22"/>
      <c r="G4" s="22"/>
      <c r="H4" s="22"/>
      <c r="I4" s="22"/>
      <c r="J4" s="18"/>
    </row>
    <row r="5" spans="1:10" ht="15.75">
      <c r="A5" s="22" t="s">
        <v>16</v>
      </c>
      <c r="B5" s="22" t="s">
        <v>0</v>
      </c>
      <c r="C5" s="22" t="s">
        <v>26</v>
      </c>
      <c r="D5" s="22"/>
      <c r="E5" s="22"/>
      <c r="F5" s="22" t="s">
        <v>16</v>
      </c>
      <c r="G5" s="22" t="s">
        <v>0</v>
      </c>
      <c r="H5" s="22" t="s">
        <v>26</v>
      </c>
      <c r="I5" s="22"/>
      <c r="J5" s="18"/>
    </row>
    <row r="6" spans="1:10" ht="15.75">
      <c r="A6" s="22"/>
      <c r="B6" s="22"/>
      <c r="C6" s="23"/>
      <c r="D6" s="23"/>
      <c r="E6" s="22"/>
      <c r="F6" s="22"/>
      <c r="G6" s="22"/>
      <c r="H6" s="23"/>
      <c r="I6" s="23"/>
      <c r="J6" s="18"/>
    </row>
    <row r="7" spans="1:10" ht="15.75">
      <c r="A7" s="22" t="s">
        <v>37</v>
      </c>
      <c r="B7" s="22" t="s">
        <v>24</v>
      </c>
      <c r="C7" s="23">
        <f>SUM('WK II m'!E7,'WK II m'!G7,'WK II m'!I7,'WK II m'!K7)</f>
        <v>4007.7866006709737</v>
      </c>
      <c r="D7" s="23"/>
      <c r="E7" s="22"/>
      <c r="F7" s="22"/>
      <c r="G7" s="22"/>
      <c r="H7" s="23"/>
      <c r="I7" s="23"/>
      <c r="J7" s="18"/>
    </row>
    <row r="8" spans="1:10" ht="15.75">
      <c r="A8" s="22"/>
      <c r="B8" s="22"/>
      <c r="C8" s="23"/>
      <c r="D8" s="23"/>
      <c r="E8" s="22"/>
      <c r="F8" s="22"/>
      <c r="G8" s="22"/>
      <c r="H8" s="23"/>
      <c r="I8" s="23"/>
      <c r="J8" s="18"/>
    </row>
    <row r="9" spans="1:10" ht="15.75">
      <c r="A9" s="22"/>
      <c r="B9" s="22"/>
      <c r="C9" s="22"/>
      <c r="D9" s="22"/>
      <c r="E9" s="22"/>
      <c r="F9" s="22"/>
      <c r="G9" s="22"/>
      <c r="H9" s="23"/>
      <c r="I9" s="22"/>
      <c r="J9" s="18"/>
    </row>
    <row r="10" spans="1:10" ht="15.75">
      <c r="A10" s="22"/>
      <c r="B10" s="22"/>
      <c r="C10" s="22"/>
      <c r="D10" s="22"/>
      <c r="E10" s="22"/>
      <c r="F10" s="22"/>
      <c r="G10" s="22"/>
      <c r="H10" s="23"/>
      <c r="I10" s="22"/>
      <c r="J10" s="18"/>
    </row>
    <row r="11" spans="1:10" ht="15.75">
      <c r="A11" s="20" t="s">
        <v>30</v>
      </c>
      <c r="B11" s="21"/>
      <c r="C11" s="20"/>
      <c r="D11" s="20"/>
      <c r="E11" s="20"/>
      <c r="F11" s="20" t="s">
        <v>33</v>
      </c>
      <c r="G11" s="20"/>
      <c r="H11" s="22"/>
      <c r="I11" s="22"/>
      <c r="J11" s="18"/>
    </row>
    <row r="12" spans="1:10" ht="15.75">
      <c r="A12" s="22"/>
      <c r="B12" s="23"/>
      <c r="C12" s="22"/>
      <c r="D12" s="22"/>
      <c r="E12" s="22"/>
      <c r="F12" s="22"/>
      <c r="G12" s="22"/>
      <c r="H12" s="22"/>
      <c r="I12" s="22"/>
      <c r="J12" s="18"/>
    </row>
    <row r="13" spans="1:10" ht="15.75">
      <c r="A13" s="22" t="s">
        <v>16</v>
      </c>
      <c r="B13" s="22" t="s">
        <v>0</v>
      </c>
      <c r="C13" s="22" t="s">
        <v>26</v>
      </c>
      <c r="D13" s="22"/>
      <c r="E13" s="22"/>
      <c r="F13" s="22" t="s">
        <v>16</v>
      </c>
      <c r="G13" s="22" t="s">
        <v>0</v>
      </c>
      <c r="H13" s="22" t="s">
        <v>26</v>
      </c>
      <c r="I13" s="22"/>
      <c r="J13" s="18"/>
    </row>
    <row r="14" spans="1:10" ht="15.75">
      <c r="A14" s="22" t="s">
        <v>37</v>
      </c>
      <c r="B14" s="22" t="s">
        <v>45</v>
      </c>
      <c r="C14" s="23">
        <f>SUM('WK III m'!E19,'WK III m'!G19,'WK III m'!I19,'WK III m'!K19)</f>
        <v>3812.8692416905205</v>
      </c>
      <c r="D14" s="23"/>
      <c r="E14" s="22"/>
      <c r="F14" s="22" t="s">
        <v>37</v>
      </c>
      <c r="G14" s="22" t="s">
        <v>50</v>
      </c>
      <c r="H14" s="23">
        <f>SUM('WK III w'!E23,'WK III w'!G23,'WK III w'!I23,'WK III w'!K23)</f>
        <v>3483.8401493106167</v>
      </c>
      <c r="I14" s="23"/>
      <c r="J14" s="18"/>
    </row>
    <row r="15" spans="1:10" ht="15.75">
      <c r="A15" s="22" t="s">
        <v>38</v>
      </c>
      <c r="B15" s="22" t="s">
        <v>46</v>
      </c>
      <c r="C15" s="23">
        <f>SUM('WK III m'!E23,'WK III m'!G23,'WK III m'!I23,'WK III m'!K23)</f>
        <v>3794.2411503344892</v>
      </c>
      <c r="D15" s="23"/>
      <c r="E15" s="22"/>
      <c r="F15" s="22" t="s">
        <v>38</v>
      </c>
      <c r="G15" s="22" t="s">
        <v>49</v>
      </c>
      <c r="H15" s="23">
        <f>SUM('WK III w'!E7,'WK III w'!G7,'WK III w'!I7,'WK III w'!K7)</f>
        <v>3451.345798775241</v>
      </c>
      <c r="I15" s="23"/>
      <c r="J15" s="18"/>
    </row>
    <row r="16" spans="1:10" ht="15.75">
      <c r="A16" s="22" t="s">
        <v>39</v>
      </c>
      <c r="B16" s="22" t="s">
        <v>53</v>
      </c>
      <c r="C16" s="23">
        <f>SUM('WK III m'!E31,'WK III m'!G31,'WK III m'!I31,'WK III m'!K31)</f>
        <v>3653.89302318937</v>
      </c>
      <c r="D16" s="23"/>
      <c r="E16" s="22"/>
      <c r="F16" s="22" t="s">
        <v>39</v>
      </c>
      <c r="G16" s="22" t="s">
        <v>51</v>
      </c>
      <c r="H16" s="23">
        <f>SUM('WK III w'!E11,'WK III w'!G11,'WK III w'!I11,'WK III w'!K11)</f>
        <v>3337.7091757048074</v>
      </c>
      <c r="I16" s="23"/>
      <c r="J16" s="18"/>
    </row>
    <row r="17" spans="1:10" ht="15.75">
      <c r="A17" s="22" t="s">
        <v>40</v>
      </c>
      <c r="B17" s="22" t="s">
        <v>55</v>
      </c>
      <c r="C17" s="23">
        <f>SUM('WK III m'!E27,'WK III m'!G27,'WK III m'!I27,'WK III m'!K27)</f>
        <v>3626.106882033867</v>
      </c>
      <c r="D17" s="23"/>
      <c r="E17" s="22"/>
      <c r="F17" s="22" t="s">
        <v>40</v>
      </c>
      <c r="G17" s="22" t="s">
        <v>43</v>
      </c>
      <c r="H17" s="23">
        <f>SUM('WK III w'!E31,'WK III w'!G31,'WK III w'!I31,'WK III w'!K31)</f>
        <v>3299.6945422063104</v>
      </c>
      <c r="I17" s="23"/>
      <c r="J17" s="18"/>
    </row>
    <row r="18" spans="1:10" ht="15.75">
      <c r="A18" s="22" t="s">
        <v>41</v>
      </c>
      <c r="B18" s="22" t="s">
        <v>44</v>
      </c>
      <c r="C18" s="23">
        <f>SUM('WK III m'!E15,'WK III m'!G15,'WK III m'!I15,'WK III m'!K15)</f>
        <v>3532.194052195483</v>
      </c>
      <c r="D18" s="23"/>
      <c r="E18" s="22"/>
      <c r="F18" s="22" t="s">
        <v>41</v>
      </c>
      <c r="G18" s="22" t="s">
        <v>24</v>
      </c>
      <c r="H18" s="23">
        <f>SUM('WK III w'!E15,'WK III w'!G15,'WK III w'!I15,'WK III w'!K15)</f>
        <v>3110.0234936059305</v>
      </c>
      <c r="I18" s="22"/>
      <c r="J18" s="18"/>
    </row>
    <row r="19" spans="1:10" ht="15.75">
      <c r="A19" s="22" t="s">
        <v>42</v>
      </c>
      <c r="B19" s="22" t="s">
        <v>29</v>
      </c>
      <c r="C19" s="23">
        <f>SUM('WK III m'!E11,'WK III m'!G11,'WK III m'!I11,'WK III m'!K11)</f>
        <v>3498.0773139955577</v>
      </c>
      <c r="D19" s="22"/>
      <c r="E19" s="22"/>
      <c r="F19" s="22" t="s">
        <v>42</v>
      </c>
      <c r="G19" s="22" t="s">
        <v>45</v>
      </c>
      <c r="H19" s="23">
        <f>SUM('WK III w'!E19,'WK III w'!G19,'WK III w'!I19,'WK III w'!K19)</f>
        <v>3075.3374802722574</v>
      </c>
      <c r="I19" s="22"/>
      <c r="J19" s="18"/>
    </row>
    <row r="20" spans="1:10" ht="15.75">
      <c r="A20" s="22" t="s">
        <v>47</v>
      </c>
      <c r="B20" s="22" t="s">
        <v>23</v>
      </c>
      <c r="C20" s="23">
        <f>SUM('WK III m'!E7,'WK III m'!G7,'WK III m'!I7,'WK III m'!K7)</f>
        <v>2978.059455981201</v>
      </c>
      <c r="D20" s="22"/>
      <c r="E20" s="22"/>
      <c r="F20" s="22" t="s">
        <v>47</v>
      </c>
      <c r="G20" s="22" t="s">
        <v>56</v>
      </c>
      <c r="H20" s="23">
        <f>SUM('WK III w'!E27,'WK III w'!G27,'WK III w'!I27,'WK III w'!K27)</f>
        <v>2802.2279210107117</v>
      </c>
      <c r="I20" s="22"/>
      <c r="J20" s="18"/>
    </row>
    <row r="21" spans="1:10" ht="15.75">
      <c r="A21" s="22"/>
      <c r="B21" s="22"/>
      <c r="C21" s="23"/>
      <c r="D21" s="22"/>
      <c r="E21" s="22"/>
      <c r="F21" s="22"/>
      <c r="G21" s="22"/>
      <c r="H21" s="22"/>
      <c r="I21" s="22"/>
      <c r="J21" s="18"/>
    </row>
    <row r="22" spans="1:10" ht="15.75">
      <c r="A22" s="20" t="s">
        <v>31</v>
      </c>
      <c r="B22" s="21"/>
      <c r="C22" s="20"/>
      <c r="D22" s="22"/>
      <c r="E22" s="22"/>
      <c r="F22" s="20" t="s">
        <v>34</v>
      </c>
      <c r="G22" s="20"/>
      <c r="H22" s="22"/>
      <c r="I22" s="22"/>
      <c r="J22" s="18"/>
    </row>
    <row r="23" spans="1:10" ht="15.75">
      <c r="A23" s="22"/>
      <c r="C23" s="22"/>
      <c r="D23" s="20"/>
      <c r="E23" s="20"/>
      <c r="F23" s="22"/>
      <c r="G23" s="22"/>
      <c r="H23" s="22"/>
      <c r="I23" s="22"/>
      <c r="J23" s="18"/>
    </row>
    <row r="24" spans="1:10" ht="15.75">
      <c r="A24" s="22" t="s">
        <v>16</v>
      </c>
      <c r="B24" s="22" t="s">
        <v>0</v>
      </c>
      <c r="C24" s="22" t="s">
        <v>26</v>
      </c>
      <c r="D24" s="22"/>
      <c r="E24" s="22"/>
      <c r="F24" s="22" t="s">
        <v>16</v>
      </c>
      <c r="G24" s="22" t="s">
        <v>0</v>
      </c>
      <c r="H24" s="22" t="s">
        <v>26</v>
      </c>
      <c r="I24" s="22"/>
      <c r="J24" s="18"/>
    </row>
    <row r="25" spans="1:10" ht="15.75">
      <c r="A25" s="22" t="s">
        <v>37</v>
      </c>
      <c r="B25" s="22" t="s">
        <v>49</v>
      </c>
      <c r="C25" s="23">
        <f>SUM('WK IV m'!E15,'WK IV m'!G15,'WK IV m'!I15,'WK IV m'!K15)</f>
        <v>3104.6085526200654</v>
      </c>
      <c r="D25" s="22"/>
      <c r="E25" s="22"/>
      <c r="F25" s="22" t="s">
        <v>37</v>
      </c>
      <c r="G25" s="22" t="s">
        <v>29</v>
      </c>
      <c r="H25" s="23">
        <f>SUM('WK IV w'!E27,'WK IV w'!G27,'WK IV w'!I27,'WK IV w'!K27)</f>
        <v>3543.728026356569</v>
      </c>
      <c r="I25" s="23"/>
      <c r="J25" s="18"/>
    </row>
    <row r="26" spans="1:10" ht="15.75">
      <c r="A26" s="22" t="s">
        <v>38</v>
      </c>
      <c r="B26" s="22" t="s">
        <v>57</v>
      </c>
      <c r="C26" s="23">
        <f>SUM('WK IV m'!E35,'WK IV m'!G35,'WK IV m'!I35,'WK IV m'!K35)</f>
        <v>3074.0038775142193</v>
      </c>
      <c r="D26" s="23"/>
      <c r="E26" s="22"/>
      <c r="F26" s="22" t="s">
        <v>38</v>
      </c>
      <c r="G26" s="22" t="s">
        <v>24</v>
      </c>
      <c r="H26" s="23">
        <f>SUM('WK IV w'!E7,'WK IV w'!G7,'WK IV w'!I7,'WK IV w'!K7)</f>
        <v>3123.80446591248</v>
      </c>
      <c r="I26" s="23"/>
      <c r="J26" s="18"/>
    </row>
    <row r="27" spans="1:10" ht="15.75">
      <c r="A27" s="22" t="s">
        <v>39</v>
      </c>
      <c r="B27" s="22" t="s">
        <v>43</v>
      </c>
      <c r="C27" s="23">
        <f>SUM('WK IV m'!E7,'WK IV m'!G7,'WK IV m'!I7,'WK IV m'!K7)</f>
        <v>3028.2921249483684</v>
      </c>
      <c r="D27" s="23"/>
      <c r="E27" s="22"/>
      <c r="F27" s="22" t="s">
        <v>39</v>
      </c>
      <c r="G27" s="22" t="s">
        <v>56</v>
      </c>
      <c r="H27" s="23">
        <f>SUM('WK IV w'!E23,'WK IV w'!G23,'WK IV w'!I23,'WK IV w'!K23)</f>
        <v>2999.2711760851025</v>
      </c>
      <c r="I27" s="23"/>
      <c r="J27" s="18"/>
    </row>
    <row r="28" spans="1:10" ht="15.75">
      <c r="A28" s="22" t="s">
        <v>40</v>
      </c>
      <c r="B28" s="27" t="s">
        <v>23</v>
      </c>
      <c r="C28" s="23">
        <f>SUM('WK IV m'!E11,'WK IV m'!G11,'WK IV m'!I11,'WK IV m'!K11)</f>
        <v>2920.769843647742</v>
      </c>
      <c r="D28" s="23"/>
      <c r="E28" s="22"/>
      <c r="F28" s="22" t="s">
        <v>40</v>
      </c>
      <c r="G28" s="22" t="s">
        <v>23</v>
      </c>
      <c r="H28" s="23">
        <f>SUM('WK IV w'!E11,'WK IV w'!G11,'WK IV w'!I11,'WK IV w'!K11)</f>
        <v>2963.412022208092</v>
      </c>
      <c r="I28" s="23"/>
      <c r="J28" s="18"/>
    </row>
    <row r="29" spans="1:10" ht="15.75">
      <c r="A29" s="22" t="s">
        <v>41</v>
      </c>
      <c r="B29" s="28" t="s">
        <v>45</v>
      </c>
      <c r="C29" s="23">
        <f>SUM('WK IV m'!E19,'WK IV m'!G19,'WK IV m'!I19,'WK IV m'!K19)</f>
        <v>2823.0911044090353</v>
      </c>
      <c r="D29" s="23"/>
      <c r="E29" s="22"/>
      <c r="F29" s="22" t="s">
        <v>41</v>
      </c>
      <c r="G29" s="22" t="s">
        <v>53</v>
      </c>
      <c r="H29" s="23">
        <f>SUM('WK IV w'!E15,'WK IV w'!G15,'WK IV w'!I15,'WK IV w'!K15)</f>
        <v>2837.4837832068606</v>
      </c>
      <c r="I29" s="23"/>
      <c r="J29" s="18"/>
    </row>
    <row r="30" spans="1:10" ht="15.75">
      <c r="A30" s="22" t="s">
        <v>42</v>
      </c>
      <c r="B30" s="22" t="s">
        <v>56</v>
      </c>
      <c r="C30" s="23">
        <f>SUM('WK IV m'!E31,'WK IV m'!G31,'WK IV m'!I31,'WK IV m'!K31)</f>
        <v>2779.644257456228</v>
      </c>
      <c r="D30" s="23"/>
      <c r="E30" s="22"/>
      <c r="F30" s="22" t="s">
        <v>42</v>
      </c>
      <c r="G30" s="22" t="s">
        <v>50</v>
      </c>
      <c r="H30" s="23">
        <f>SUM('WK IV w'!E19,'WK IV w'!G19,'WK IV w'!I19,'WK IV w'!K19)</f>
        <v>2776.4609307172805</v>
      </c>
      <c r="I30" s="23"/>
      <c r="J30" s="18"/>
    </row>
    <row r="31" spans="1:10" ht="15.75">
      <c r="A31" s="22" t="s">
        <v>47</v>
      </c>
      <c r="B31" s="22" t="s">
        <v>44</v>
      </c>
      <c r="C31" s="23">
        <f>SUM('WK IV m'!E27,'WK IV m'!G27,'WK IV m'!I27,'WK IV m'!K27)</f>
        <v>2767.551398718934</v>
      </c>
      <c r="D31" s="22"/>
      <c r="E31" s="22"/>
      <c r="F31" s="22"/>
      <c r="G31" s="26"/>
      <c r="H31" s="26"/>
      <c r="I31" s="26"/>
      <c r="J31" s="18"/>
    </row>
    <row r="32" spans="1:9" ht="15.75">
      <c r="A32" s="22" t="s">
        <v>52</v>
      </c>
      <c r="B32" s="22" t="s">
        <v>51</v>
      </c>
      <c r="C32" s="23">
        <f>SUM('WK IV m'!E23,'WK IV m'!G23,'WK IV m'!I23,'WK IV m'!K23)</f>
        <v>2745.2236307439243</v>
      </c>
      <c r="D32" s="22"/>
      <c r="E32" s="22"/>
      <c r="F32" s="22"/>
      <c r="G32" s="22"/>
      <c r="H32" s="22"/>
      <c r="I32" s="22"/>
    </row>
    <row r="33" spans="1:10" ht="15.75">
      <c r="A33" s="22" t="s">
        <v>58</v>
      </c>
      <c r="B33" s="22" t="s">
        <v>53</v>
      </c>
      <c r="C33" s="23">
        <f>SUM('WK IV m'!E39,'WK IV m'!G39,'WK IV m'!I39,'WK IV m'!K39)</f>
        <v>2120.224281939204</v>
      </c>
      <c r="D33" s="22"/>
      <c r="E33" s="22"/>
      <c r="F33" s="22"/>
      <c r="G33" s="22"/>
      <c r="H33" s="22"/>
      <c r="I33" s="22"/>
      <c r="J33" s="18"/>
    </row>
    <row r="34" spans="4:10" ht="15.75">
      <c r="D34" s="18"/>
      <c r="E34" s="18"/>
      <c r="J34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24" sqref="B24:C33"/>
    </sheetView>
  </sheetViews>
  <sheetFormatPr defaultColWidth="11.421875" defaultRowHeight="15"/>
  <cols>
    <col min="1" max="1" width="7.00390625" style="0" customWidth="1"/>
    <col min="2" max="2" width="25.57421875" style="0" customWidth="1"/>
    <col min="7" max="7" width="24.00390625" style="0" customWidth="1"/>
  </cols>
  <sheetData>
    <row r="1" spans="1:9" s="19" customFormat="1" ht="21">
      <c r="A1" s="25" t="s">
        <v>64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25</v>
      </c>
      <c r="B3" s="21"/>
      <c r="C3" s="20"/>
      <c r="D3" s="20"/>
      <c r="E3" s="20"/>
      <c r="F3" s="20" t="s">
        <v>32</v>
      </c>
      <c r="G3" s="20"/>
      <c r="H3" s="22"/>
      <c r="I3" s="22"/>
      <c r="J3" s="18"/>
    </row>
    <row r="4" spans="1:10" ht="15.75">
      <c r="A4" s="22"/>
      <c r="B4" s="23"/>
      <c r="C4" s="22"/>
      <c r="D4" s="22"/>
      <c r="E4" s="22"/>
      <c r="F4" s="22"/>
      <c r="G4" s="22"/>
      <c r="H4" s="22"/>
      <c r="I4" s="22"/>
      <c r="J4" s="18"/>
    </row>
    <row r="5" spans="1:10" ht="15.75">
      <c r="A5" s="22" t="s">
        <v>16</v>
      </c>
      <c r="B5" s="22" t="s">
        <v>0</v>
      </c>
      <c r="C5" s="22" t="s">
        <v>26</v>
      </c>
      <c r="D5" s="22"/>
      <c r="E5" s="22"/>
      <c r="F5" s="22" t="s">
        <v>16</v>
      </c>
      <c r="G5" s="22" t="s">
        <v>0</v>
      </c>
      <c r="H5" s="22" t="s">
        <v>26</v>
      </c>
      <c r="I5" s="22"/>
      <c r="J5" s="18"/>
    </row>
    <row r="6" spans="1:10" ht="15.75">
      <c r="A6" s="22"/>
      <c r="B6" s="22"/>
      <c r="C6" s="23"/>
      <c r="D6" s="23"/>
      <c r="E6" s="22"/>
      <c r="F6" s="22"/>
      <c r="G6" s="22"/>
      <c r="H6" s="23"/>
      <c r="I6" s="23"/>
      <c r="J6" s="18"/>
    </row>
    <row r="7" spans="1:10" ht="15.75">
      <c r="A7" s="22" t="s">
        <v>37</v>
      </c>
      <c r="B7" s="22" t="s">
        <v>24</v>
      </c>
      <c r="C7" s="23">
        <f>SUM('WK II m'!E7,'WK II m'!G7,'WK II m'!I7,'WK II m'!K7,'WK II m'!M7)</f>
        <v>4988.167259429737</v>
      </c>
      <c r="D7" s="23"/>
      <c r="E7" s="22"/>
      <c r="F7" s="22"/>
      <c r="G7" s="22"/>
      <c r="H7" s="23"/>
      <c r="I7" s="23"/>
      <c r="J7" s="18"/>
    </row>
    <row r="8" spans="1:10" ht="15.75">
      <c r="A8" s="22"/>
      <c r="B8" s="22"/>
      <c r="C8" s="23"/>
      <c r="D8" s="23"/>
      <c r="E8" s="22"/>
      <c r="F8" s="22"/>
      <c r="G8" s="22"/>
      <c r="H8" s="23"/>
      <c r="I8" s="23"/>
      <c r="J8" s="18"/>
    </row>
    <row r="9" spans="1:10" ht="15.75">
      <c r="A9" s="22"/>
      <c r="B9" s="22"/>
      <c r="C9" s="22"/>
      <c r="D9" s="22"/>
      <c r="E9" s="22"/>
      <c r="F9" s="22"/>
      <c r="G9" s="22"/>
      <c r="H9" s="23"/>
      <c r="I9" s="22"/>
      <c r="J9" s="18"/>
    </row>
    <row r="10" spans="1:10" ht="15.75">
      <c r="A10" s="22"/>
      <c r="B10" s="22"/>
      <c r="C10" s="22"/>
      <c r="D10" s="22"/>
      <c r="E10" s="22"/>
      <c r="F10" s="22"/>
      <c r="G10" s="22"/>
      <c r="H10" s="23"/>
      <c r="I10" s="22"/>
      <c r="J10" s="18"/>
    </row>
    <row r="11" spans="1:10" ht="15.75">
      <c r="A11" s="20" t="s">
        <v>30</v>
      </c>
      <c r="B11" s="21"/>
      <c r="C11" s="20"/>
      <c r="D11" s="20"/>
      <c r="E11" s="20"/>
      <c r="F11" s="20" t="s">
        <v>33</v>
      </c>
      <c r="G11" s="20"/>
      <c r="H11" s="22"/>
      <c r="I11" s="22"/>
      <c r="J11" s="18"/>
    </row>
    <row r="12" spans="1:10" ht="15.75">
      <c r="A12" s="22"/>
      <c r="B12" s="23"/>
      <c r="C12" s="22"/>
      <c r="D12" s="22"/>
      <c r="E12" s="22"/>
      <c r="F12" s="22"/>
      <c r="G12" s="22"/>
      <c r="H12" s="22"/>
      <c r="I12" s="22"/>
      <c r="J12" s="18"/>
    </row>
    <row r="13" spans="1:10" ht="15.75">
      <c r="A13" s="22" t="s">
        <v>16</v>
      </c>
      <c r="B13" s="22" t="s">
        <v>0</v>
      </c>
      <c r="C13" s="22" t="s">
        <v>26</v>
      </c>
      <c r="D13" s="22"/>
      <c r="E13" s="22"/>
      <c r="F13" s="22" t="s">
        <v>16</v>
      </c>
      <c r="G13" s="22" t="s">
        <v>0</v>
      </c>
      <c r="H13" s="22" t="s">
        <v>26</v>
      </c>
      <c r="I13" s="22"/>
      <c r="J13" s="18"/>
    </row>
    <row r="14" spans="1:10" ht="15.75">
      <c r="A14" s="22" t="s">
        <v>37</v>
      </c>
      <c r="B14" s="22" t="s">
        <v>46</v>
      </c>
      <c r="C14" s="23">
        <f>SUM('WK III m'!E23,'WK III m'!G23,'WK III m'!I23,'WK III m'!K23,'WK III m'!M23)</f>
        <v>4682.478105648111</v>
      </c>
      <c r="D14" s="23"/>
      <c r="E14" s="22"/>
      <c r="F14" s="22" t="s">
        <v>37</v>
      </c>
      <c r="G14" s="22" t="s">
        <v>50</v>
      </c>
      <c r="H14" s="23">
        <f>SUM('WK III w'!E23,'WK III w'!G23,'WK III w'!I23,'WK III w'!K23,'WK III w'!M23)</f>
        <v>4352.407888159159</v>
      </c>
      <c r="I14" s="23"/>
      <c r="J14" s="18"/>
    </row>
    <row r="15" spans="1:10" ht="15.75">
      <c r="A15" s="22" t="s">
        <v>38</v>
      </c>
      <c r="B15" s="22" t="s">
        <v>45</v>
      </c>
      <c r="C15" s="23">
        <f>SUM('WK III m'!E19,'WK III m'!G19,'WK III m'!I19,'WK III m'!K19,'WK III m'!M19)</f>
        <v>4662.932016688919</v>
      </c>
      <c r="D15" s="23"/>
      <c r="E15" s="22"/>
      <c r="F15" s="22" t="s">
        <v>38</v>
      </c>
      <c r="G15" s="22" t="s">
        <v>49</v>
      </c>
      <c r="H15" s="23">
        <f>SUM('WK III w'!E7,'WK III w'!G7,'WK III w'!I7,'WK III w'!K7,'WK III w'!M7)</f>
        <v>4329.429545195115</v>
      </c>
      <c r="I15" s="23"/>
      <c r="J15" s="18"/>
    </row>
    <row r="16" spans="1:10" ht="15.75">
      <c r="A16" s="22" t="s">
        <v>39</v>
      </c>
      <c r="B16" s="22" t="s">
        <v>53</v>
      </c>
      <c r="C16" s="23">
        <f>SUM('WK III m'!E31,'WK III m'!G31,'WK III m'!I31,'WK III m'!K31,'WK III m'!M31)</f>
        <v>4511.039450443236</v>
      </c>
      <c r="D16" s="23"/>
      <c r="E16" s="22"/>
      <c r="F16" s="22" t="s">
        <v>39</v>
      </c>
      <c r="G16" s="22" t="s">
        <v>43</v>
      </c>
      <c r="H16" s="23">
        <f>SUM('WK III w'!E31,'WK III w'!G31,'WK III w'!I31,'WK III w'!K31,'WK III w'!M31)</f>
        <v>4135.891138038707</v>
      </c>
      <c r="I16" s="23"/>
      <c r="J16" s="18"/>
    </row>
    <row r="17" spans="1:10" ht="15.75">
      <c r="A17" s="22" t="s">
        <v>40</v>
      </c>
      <c r="B17" s="22" t="s">
        <v>55</v>
      </c>
      <c r="C17" s="23">
        <f>SUM('WK III m'!E27,'WK III m'!G27,'WK III m'!I27,'WK III m'!K27,'WK III m'!M27)</f>
        <v>4432.391218090409</v>
      </c>
      <c r="D17" s="23"/>
      <c r="E17" s="22"/>
      <c r="F17" s="22" t="s">
        <v>40</v>
      </c>
      <c r="G17" s="22" t="s">
        <v>51</v>
      </c>
      <c r="H17" s="23">
        <f>SUM('WK III w'!E11,'WK III w'!G11,'WK III w'!I11,'WK III w'!K11,'WK III w'!M11)</f>
        <v>4129.1411270640165</v>
      </c>
      <c r="I17" s="23"/>
      <c r="J17" s="18"/>
    </row>
    <row r="18" spans="1:10" ht="15.75">
      <c r="A18" s="22" t="s">
        <v>41</v>
      </c>
      <c r="B18" s="22" t="s">
        <v>44</v>
      </c>
      <c r="C18" s="23">
        <f>SUM('WK III m'!E15,'WK III m'!G15,'WK III m'!I15,'WK III m'!K15,'WK III m'!M15)</f>
        <v>4338.906828308504</v>
      </c>
      <c r="D18" s="23"/>
      <c r="E18" s="22"/>
      <c r="F18" s="22" t="s">
        <v>41</v>
      </c>
      <c r="G18" s="22" t="s">
        <v>24</v>
      </c>
      <c r="H18" s="23">
        <f>SUM('WK III w'!E15,'WK III w'!G15,'WK III w'!I15,'WK III w'!K15,'WK III w'!M15)</f>
        <v>4099.684013890166</v>
      </c>
      <c r="I18" s="22"/>
      <c r="J18" s="18"/>
    </row>
    <row r="19" spans="1:10" ht="15.75">
      <c r="A19" s="22" t="s">
        <v>42</v>
      </c>
      <c r="B19" s="22" t="s">
        <v>29</v>
      </c>
      <c r="C19" s="23">
        <f>SUM('WK III m'!E11,'WK III m'!G11,'WK III m'!I11,'WK III m'!K11,'WK III m'!M11)</f>
        <v>4260.329389480949</v>
      </c>
      <c r="D19" s="22"/>
      <c r="E19" s="22"/>
      <c r="F19" s="22" t="s">
        <v>42</v>
      </c>
      <c r="G19" s="22" t="s">
        <v>45</v>
      </c>
      <c r="H19" s="23">
        <f>SUM('WK III w'!E19,'WK III w'!G19,'WK III w'!I19,'WK III w'!K19,'WK III w'!M19)</f>
        <v>3963.119068159879</v>
      </c>
      <c r="I19" s="22"/>
      <c r="J19" s="18"/>
    </row>
    <row r="20" spans="1:10" ht="15.75">
      <c r="A20" s="22" t="s">
        <v>47</v>
      </c>
      <c r="B20" s="22" t="s">
        <v>23</v>
      </c>
      <c r="C20" s="23">
        <f>SUM('WK III m'!E7,'WK III m'!G7,'WK III m'!I7,'WK III m'!K7,'WK III m'!M7)</f>
        <v>3780.460058836592</v>
      </c>
      <c r="D20" s="22"/>
      <c r="E20" s="22"/>
      <c r="F20" s="22" t="s">
        <v>47</v>
      </c>
      <c r="G20" s="22" t="s">
        <v>56</v>
      </c>
      <c r="H20" s="23">
        <f>SUM('WK III w'!E27,'WK III w'!G27,'WK III w'!I27,'WK III w'!K27,'WK III w'!M27)</f>
        <v>3607.4584815314465</v>
      </c>
      <c r="I20" s="22"/>
      <c r="J20" s="18"/>
    </row>
    <row r="21" spans="1:10" ht="15.75">
      <c r="A21" s="22"/>
      <c r="B21" s="22"/>
      <c r="C21" s="23"/>
      <c r="D21" s="22"/>
      <c r="E21" s="22"/>
      <c r="F21" s="22"/>
      <c r="G21" s="22"/>
      <c r="H21" s="22"/>
      <c r="I21" s="22"/>
      <c r="J21" s="18"/>
    </row>
    <row r="22" spans="1:10" ht="15.75">
      <c r="A22" s="20" t="s">
        <v>31</v>
      </c>
      <c r="B22" s="21"/>
      <c r="C22" s="20"/>
      <c r="D22" s="22"/>
      <c r="E22" s="22"/>
      <c r="F22" s="20" t="s">
        <v>34</v>
      </c>
      <c r="G22" s="20"/>
      <c r="H22" s="22"/>
      <c r="I22" s="22"/>
      <c r="J22" s="18"/>
    </row>
    <row r="23" spans="1:10" ht="15.75">
      <c r="A23" s="22"/>
      <c r="C23" s="22"/>
      <c r="D23" s="20"/>
      <c r="E23" s="20"/>
      <c r="F23" s="22"/>
      <c r="G23" s="22"/>
      <c r="H23" s="22"/>
      <c r="I23" s="22"/>
      <c r="J23" s="18"/>
    </row>
    <row r="24" spans="1:10" ht="15.75">
      <c r="A24" s="22" t="s">
        <v>16</v>
      </c>
      <c r="B24" s="22" t="s">
        <v>0</v>
      </c>
      <c r="C24" s="22" t="s">
        <v>26</v>
      </c>
      <c r="D24" s="22"/>
      <c r="E24" s="22"/>
      <c r="F24" s="22" t="s">
        <v>16</v>
      </c>
      <c r="G24" s="22" t="s">
        <v>0</v>
      </c>
      <c r="H24" s="22" t="s">
        <v>26</v>
      </c>
      <c r="I24" s="22"/>
      <c r="J24" s="18"/>
    </row>
    <row r="25" spans="1:10" ht="15.75">
      <c r="A25" s="22" t="s">
        <v>37</v>
      </c>
      <c r="B25" s="22" t="s">
        <v>49</v>
      </c>
      <c r="C25" s="23">
        <f>SUM('WK IV m'!E15,'WK IV m'!G15,'WK IV m'!I15,'WK IV m'!K15,'WK IV m'!M15)</f>
        <v>3926.2636740490825</v>
      </c>
      <c r="D25" s="22"/>
      <c r="E25" s="22"/>
      <c r="F25" s="22" t="s">
        <v>37</v>
      </c>
      <c r="G25" s="22" t="s">
        <v>29</v>
      </c>
      <c r="H25" s="23">
        <f>SUM('WK IV w'!E27,'WK IV w'!G27,'WK IV w'!I27,'WK IV w'!K27,'WK IV w'!M27)</f>
        <v>4468.627270049783</v>
      </c>
      <c r="I25" s="23"/>
      <c r="J25" s="18"/>
    </row>
    <row r="26" spans="1:10" ht="15.75">
      <c r="A26" s="22" t="s">
        <v>38</v>
      </c>
      <c r="B26" s="22" t="s">
        <v>43</v>
      </c>
      <c r="C26" s="23">
        <f>SUM('WK IV m'!E7,'WK IV m'!G7,'WK IV m'!I7,'WK IV m'!K7,'WK IV m'!M7)</f>
        <v>3884.918954872361</v>
      </c>
      <c r="D26" s="23"/>
      <c r="E26" s="22"/>
      <c r="F26" s="22" t="s">
        <v>38</v>
      </c>
      <c r="G26" s="22" t="s">
        <v>24</v>
      </c>
      <c r="H26" s="23">
        <f>SUM('WK IV w'!E7,'WK IV w'!G7,'WK IV w'!I7,'WK IV w'!K7,'WK IV w'!M7)</f>
        <v>3991.845869857498</v>
      </c>
      <c r="I26" s="23"/>
      <c r="J26" s="18"/>
    </row>
    <row r="27" spans="1:10" ht="15.75">
      <c r="A27" s="22" t="s">
        <v>39</v>
      </c>
      <c r="B27" s="22" t="s">
        <v>57</v>
      </c>
      <c r="C27" s="23">
        <f>SUM('WK IV m'!E35,'WK IV m'!G35,'WK IV m'!I35,'WK IV m'!K35,'WK IV m'!M35)</f>
        <v>3856.407549137201</v>
      </c>
      <c r="D27" s="23"/>
      <c r="E27" s="22"/>
      <c r="F27" s="22" t="s">
        <v>39</v>
      </c>
      <c r="G27" s="22" t="s">
        <v>56</v>
      </c>
      <c r="H27" s="23">
        <f>SUM('WK IV w'!E23,'WK IV w'!G23,'WK IV w'!I23,'WK IV w'!K23,'WK IV w'!M23)</f>
        <v>3839.4365537785698</v>
      </c>
      <c r="I27" s="23"/>
      <c r="J27" s="18"/>
    </row>
    <row r="28" spans="1:10" ht="15.75">
      <c r="A28" s="22" t="s">
        <v>40</v>
      </c>
      <c r="B28" s="27" t="s">
        <v>23</v>
      </c>
      <c r="C28" s="23">
        <f>SUM('WK IV m'!E11,'WK IV m'!G11,'WK IV m'!I11,'WK IV m'!K11,'WK IV m'!M11)</f>
        <v>3785.3418583515313</v>
      </c>
      <c r="D28" s="23"/>
      <c r="E28" s="22"/>
      <c r="F28" s="22" t="s">
        <v>40</v>
      </c>
      <c r="G28" s="22" t="s">
        <v>23</v>
      </c>
      <c r="H28" s="23">
        <f>SUM('WK IV w'!E11,'WK IV w'!G11,'WK IV w'!I11,'WK IV w'!K11,'WK IV w'!M11)</f>
        <v>3795.4913835969164</v>
      </c>
      <c r="I28" s="23"/>
      <c r="J28" s="18"/>
    </row>
    <row r="29" spans="1:10" ht="15.75">
      <c r="A29" s="22" t="s">
        <v>41</v>
      </c>
      <c r="B29" s="28" t="s">
        <v>45</v>
      </c>
      <c r="C29" s="23">
        <f>SUM('WK IV m'!E19,'WK IV m'!G19,'WK IV m'!I19,'WK IV m'!K19,'WK IV m'!M19)</f>
        <v>3710.5292284439693</v>
      </c>
      <c r="D29" s="23"/>
      <c r="E29" s="22"/>
      <c r="F29" s="22" t="s">
        <v>41</v>
      </c>
      <c r="G29" s="22" t="s">
        <v>53</v>
      </c>
      <c r="H29" s="23">
        <f>SUM('WK IV w'!E15,'WK IV w'!G15,'WK IV w'!I15,'WK IV w'!K15,'WK IV w'!M15)</f>
        <v>3618.8928929845883</v>
      </c>
      <c r="I29" s="23"/>
      <c r="J29" s="18"/>
    </row>
    <row r="30" spans="1:10" ht="15.75">
      <c r="A30" s="22" t="s">
        <v>42</v>
      </c>
      <c r="B30" s="22" t="s">
        <v>51</v>
      </c>
      <c r="C30" s="23">
        <f>SUM('WK IV m'!E23,'WK IV m'!G23,'WK IV m'!I23,'WK IV m'!K23,'WK IV m'!M23)</f>
        <v>3556.755755949855</v>
      </c>
      <c r="D30" s="23"/>
      <c r="E30" s="22"/>
      <c r="F30" s="22" t="s">
        <v>42</v>
      </c>
      <c r="G30" s="22" t="s">
        <v>50</v>
      </c>
      <c r="H30" s="23">
        <f>SUM('WK IV w'!E19,'WK IV w'!G19,'WK IV w'!I19,'WK IV w'!K19,'WK IV w'!M19)</f>
        <v>3523.8361194743093</v>
      </c>
      <c r="I30" s="23"/>
      <c r="J30" s="18"/>
    </row>
    <row r="31" spans="1:10" ht="15.75">
      <c r="A31" s="22" t="s">
        <v>47</v>
      </c>
      <c r="B31" s="22" t="s">
        <v>44</v>
      </c>
      <c r="C31" s="23">
        <f>SUM('WK IV m'!E27,'WK IV m'!G27,'WK IV m'!I27,'WK IV m'!K27,'WK IV m'!M27)</f>
        <v>3556.077968767243</v>
      </c>
      <c r="D31" s="22"/>
      <c r="E31" s="22"/>
      <c r="F31" s="22"/>
      <c r="G31" s="26"/>
      <c r="H31" s="26"/>
      <c r="I31" s="26"/>
      <c r="J31" s="18"/>
    </row>
    <row r="32" spans="1:9" ht="15.75">
      <c r="A32" s="22" t="s">
        <v>52</v>
      </c>
      <c r="B32" s="22" t="s">
        <v>56</v>
      </c>
      <c r="C32" s="23">
        <f>SUM('WK IV m'!E31,'WK IV m'!G31,'WK IV m'!I31,'WK IV m'!K31,'WK IV m'!M31)</f>
        <v>3513.8793213975423</v>
      </c>
      <c r="D32" s="22"/>
      <c r="E32" s="22"/>
      <c r="F32" s="22"/>
      <c r="G32" s="22"/>
      <c r="H32" s="22"/>
      <c r="I32" s="22"/>
    </row>
    <row r="33" spans="1:10" ht="15.75">
      <c r="A33" s="22" t="s">
        <v>58</v>
      </c>
      <c r="B33" s="22" t="s">
        <v>53</v>
      </c>
      <c r="C33" s="23">
        <f>SUM('WK IV m'!E39,'WK IV m'!G39,'WK IV m'!I39,'WK IV m'!K39,'WK IV m'!M39)</f>
        <v>2814.221933700831</v>
      </c>
      <c r="D33" s="22"/>
      <c r="E33" s="22"/>
      <c r="F33" s="22"/>
      <c r="G33" s="22"/>
      <c r="H33" s="22"/>
      <c r="I33" s="22"/>
      <c r="J33" s="18"/>
    </row>
    <row r="34" spans="4:10" ht="15.75">
      <c r="D34" s="18"/>
      <c r="E34" s="18"/>
      <c r="J34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24" sqref="B24:C33"/>
    </sheetView>
  </sheetViews>
  <sheetFormatPr defaultColWidth="11.421875" defaultRowHeight="15"/>
  <cols>
    <col min="1" max="1" width="7.00390625" style="0" customWidth="1"/>
    <col min="2" max="2" width="25.57421875" style="0" customWidth="1"/>
    <col min="7" max="7" width="24.00390625" style="0" customWidth="1"/>
  </cols>
  <sheetData>
    <row r="1" spans="1:9" s="19" customFormat="1" ht="21">
      <c r="A1" s="25" t="s">
        <v>65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25</v>
      </c>
      <c r="B3" s="21"/>
      <c r="C3" s="20"/>
      <c r="D3" s="20"/>
      <c r="E3" s="20"/>
      <c r="F3" s="20" t="s">
        <v>32</v>
      </c>
      <c r="G3" s="20"/>
      <c r="H3" s="22"/>
      <c r="I3" s="22"/>
      <c r="J3" s="18"/>
    </row>
    <row r="4" spans="1:10" ht="15.75">
      <c r="A4" s="22"/>
      <c r="B4" s="23"/>
      <c r="C4" s="22"/>
      <c r="D4" s="22"/>
      <c r="E4" s="22"/>
      <c r="F4" s="22"/>
      <c r="G4" s="22"/>
      <c r="H4" s="22"/>
      <c r="I4" s="22"/>
      <c r="J4" s="18"/>
    </row>
    <row r="5" spans="1:10" ht="15.75">
      <c r="A5" s="22" t="s">
        <v>16</v>
      </c>
      <c r="B5" s="22" t="s">
        <v>0</v>
      </c>
      <c r="C5" s="22" t="s">
        <v>26</v>
      </c>
      <c r="D5" s="22"/>
      <c r="E5" s="22"/>
      <c r="F5" s="22" t="s">
        <v>16</v>
      </c>
      <c r="G5" s="22" t="s">
        <v>0</v>
      </c>
      <c r="H5" s="22" t="s">
        <v>26</v>
      </c>
      <c r="I5" s="22"/>
      <c r="J5" s="18"/>
    </row>
    <row r="6" spans="1:10" ht="15.75">
      <c r="A6" s="22"/>
      <c r="B6" s="22"/>
      <c r="C6" s="23"/>
      <c r="D6" s="23"/>
      <c r="E6" s="22"/>
      <c r="F6" s="22"/>
      <c r="G6" s="22"/>
      <c r="H6" s="23"/>
      <c r="I6" s="23"/>
      <c r="J6" s="18"/>
    </row>
    <row r="7" spans="1:10" ht="15.75">
      <c r="A7" s="22" t="s">
        <v>37</v>
      </c>
      <c r="B7" s="22" t="s">
        <v>24</v>
      </c>
      <c r="C7" s="23">
        <f>SUM('WK II m'!E7,'WK II m'!G7,'WK II m'!I7,'WK II m'!K7,'WK II m'!M7,'WK II m'!O7)</f>
        <v>5999.099774429209</v>
      </c>
      <c r="D7" s="23"/>
      <c r="E7" s="22"/>
      <c r="F7" s="22"/>
      <c r="G7" s="22"/>
      <c r="H7" s="23"/>
      <c r="I7" s="23"/>
      <c r="J7" s="18"/>
    </row>
    <row r="8" spans="1:10" ht="15.75">
      <c r="A8" s="22"/>
      <c r="B8" s="22"/>
      <c r="C8" s="23"/>
      <c r="D8" s="23"/>
      <c r="E8" s="22"/>
      <c r="F8" s="22"/>
      <c r="G8" s="22"/>
      <c r="H8" s="23"/>
      <c r="I8" s="23"/>
      <c r="J8" s="18"/>
    </row>
    <row r="9" spans="1:10" ht="15.75">
      <c r="A9" s="22"/>
      <c r="B9" s="22"/>
      <c r="C9" s="22"/>
      <c r="D9" s="22"/>
      <c r="E9" s="22"/>
      <c r="F9" s="22"/>
      <c r="G9" s="22"/>
      <c r="H9" s="23"/>
      <c r="I9" s="22"/>
      <c r="J9" s="18"/>
    </row>
    <row r="10" spans="1:10" ht="15.75">
      <c r="A10" s="22"/>
      <c r="B10" s="22"/>
      <c r="C10" s="22"/>
      <c r="D10" s="22"/>
      <c r="E10" s="22"/>
      <c r="F10" s="22"/>
      <c r="G10" s="22"/>
      <c r="H10" s="23"/>
      <c r="I10" s="22"/>
      <c r="J10" s="18"/>
    </row>
    <row r="11" spans="1:10" ht="15.75">
      <c r="A11" s="20" t="s">
        <v>30</v>
      </c>
      <c r="B11" s="21"/>
      <c r="C11" s="20"/>
      <c r="D11" s="20"/>
      <c r="E11" s="20"/>
      <c r="F11" s="20" t="s">
        <v>33</v>
      </c>
      <c r="G11" s="20"/>
      <c r="H11" s="22"/>
      <c r="I11" s="22"/>
      <c r="J11" s="18"/>
    </row>
    <row r="12" spans="1:10" ht="15.75">
      <c r="A12" s="22"/>
      <c r="B12" s="23"/>
      <c r="C12" s="22"/>
      <c r="D12" s="22"/>
      <c r="E12" s="22"/>
      <c r="F12" s="22"/>
      <c r="G12" s="22"/>
      <c r="H12" s="22"/>
      <c r="I12" s="22"/>
      <c r="J12" s="18"/>
    </row>
    <row r="13" spans="1:10" ht="15.75">
      <c r="A13" s="22" t="s">
        <v>16</v>
      </c>
      <c r="B13" s="22" t="s">
        <v>0</v>
      </c>
      <c r="C13" s="22" t="s">
        <v>26</v>
      </c>
      <c r="D13" s="22"/>
      <c r="E13" s="22"/>
      <c r="F13" s="22" t="s">
        <v>16</v>
      </c>
      <c r="G13" s="22" t="s">
        <v>0</v>
      </c>
      <c r="H13" s="22" t="s">
        <v>26</v>
      </c>
      <c r="I13" s="22"/>
      <c r="J13" s="18"/>
    </row>
    <row r="14" spans="1:10" ht="15.75">
      <c r="A14" s="22" t="s">
        <v>37</v>
      </c>
      <c r="B14" s="22" t="s">
        <v>46</v>
      </c>
      <c r="C14" s="23">
        <f>SUM('WK III m'!E23,'WK III m'!G23,'WK III m'!I23,'WK III m'!K23,'WK III m'!M23,'WK III m'!O23)</f>
        <v>5755.031854863562</v>
      </c>
      <c r="D14" s="23"/>
      <c r="E14" s="22"/>
      <c r="F14" s="22" t="s">
        <v>37</v>
      </c>
      <c r="G14" s="22" t="s">
        <v>49</v>
      </c>
      <c r="H14" s="23">
        <f>SUM('WK III w'!E7,'WK III w'!G7,'WK III w'!I7,'WK III w'!K7,'WK III w'!M7,'WK III w'!O7)</f>
        <v>5247.4316321220085</v>
      </c>
      <c r="I14" s="23"/>
      <c r="J14" s="18"/>
    </row>
    <row r="15" spans="1:10" ht="15.75">
      <c r="A15" s="22" t="s">
        <v>38</v>
      </c>
      <c r="B15" s="22" t="s">
        <v>45</v>
      </c>
      <c r="C15" s="23">
        <f>SUM('WK III m'!E19,'WK III m'!G19,'WK III m'!I19,'WK III m'!K19,'WK III m'!M19,'WK III m'!O19)</f>
        <v>5715.623796466256</v>
      </c>
      <c r="D15" s="23"/>
      <c r="E15" s="22"/>
      <c r="F15" s="22" t="s">
        <v>38</v>
      </c>
      <c r="G15" s="22" t="s">
        <v>50</v>
      </c>
      <c r="H15" s="23">
        <f>SUM('WK III w'!E23,'WK III w'!G23,'WK III w'!I23,'WK III w'!K23,'WK III w'!M23,'WK III w'!O23)</f>
        <v>5226.441966033567</v>
      </c>
      <c r="I15" s="23"/>
      <c r="J15" s="18"/>
    </row>
    <row r="16" spans="1:10" ht="15.75">
      <c r="A16" s="22" t="s">
        <v>39</v>
      </c>
      <c r="B16" s="22" t="s">
        <v>53</v>
      </c>
      <c r="C16" s="23">
        <f>SUM('WK III m'!E31,'WK III m'!G31,'WK III m'!I31,'WK III m'!K31,'WK III m'!M31,'WK III m'!O31)</f>
        <v>5490.841009621125</v>
      </c>
      <c r="D16" s="23"/>
      <c r="E16" s="22"/>
      <c r="F16" s="22" t="s">
        <v>39</v>
      </c>
      <c r="G16" s="22" t="s">
        <v>43</v>
      </c>
      <c r="H16" s="23">
        <f>SUM('WK III w'!E31,'WK III w'!G31,'WK III w'!I31,'WK III w'!K31,'WK III w'!M31,'WK III w'!O31)</f>
        <v>5088.362916042501</v>
      </c>
      <c r="I16" s="23"/>
      <c r="J16" s="18"/>
    </row>
    <row r="17" spans="1:10" ht="15.75">
      <c r="A17" s="22" t="s">
        <v>40</v>
      </c>
      <c r="B17" s="22" t="s">
        <v>55</v>
      </c>
      <c r="C17" s="23">
        <f>SUM('WK III m'!E27,'WK III m'!G27,'WK III m'!I27,'WK III m'!K27,'WK III m'!M27,'WK III m'!O27)</f>
        <v>5401.926838003582</v>
      </c>
      <c r="D17" s="23"/>
      <c r="E17" s="22"/>
      <c r="F17" s="22" t="s">
        <v>40</v>
      </c>
      <c r="G17" s="22" t="s">
        <v>51</v>
      </c>
      <c r="H17" s="23">
        <f>SUM('WK III w'!E11,'WK III w'!G11,'WK III w'!I11,'WK III w'!K11,'WK III w'!M11,'WK III w'!O11)</f>
        <v>4935.585818147997</v>
      </c>
      <c r="I17" s="23"/>
      <c r="J17" s="18"/>
    </row>
    <row r="18" spans="1:10" ht="15.75">
      <c r="A18" s="22" t="s">
        <v>41</v>
      </c>
      <c r="B18" s="22" t="s">
        <v>44</v>
      </c>
      <c r="C18" s="23">
        <f>SUM('WK III m'!E15,'WK III m'!G15,'WK III m'!I15,'WK III m'!K15,'WK III m'!M15,'WK III m'!O15)</f>
        <v>5391.019607443266</v>
      </c>
      <c r="D18" s="23"/>
      <c r="E18" s="22"/>
      <c r="F18" s="22" t="s">
        <v>41</v>
      </c>
      <c r="G18" s="22" t="s">
        <v>45</v>
      </c>
      <c r="H18" s="23">
        <f>SUM('WK III w'!E19,'WK III w'!G19,'WK III w'!I19,'WK III w'!K19,'WK III w'!M19,'WK III w'!O19)</f>
        <v>4850.151721563723</v>
      </c>
      <c r="I18" s="22"/>
      <c r="J18" s="18"/>
    </row>
    <row r="19" spans="1:10" ht="15.75">
      <c r="A19" s="22" t="s">
        <v>42</v>
      </c>
      <c r="B19" s="22" t="s">
        <v>29</v>
      </c>
      <c r="C19" s="23">
        <f>SUM('WK III m'!E11,'WK III m'!G11,'WK III m'!I11,'WK III m'!K11,'WK III m'!M11,'WK III m'!O11)</f>
        <v>5161.594022481035</v>
      </c>
      <c r="D19" s="22"/>
      <c r="E19" s="22"/>
      <c r="F19" s="22" t="s">
        <v>42</v>
      </c>
      <c r="G19" s="22" t="s">
        <v>24</v>
      </c>
      <c r="H19" s="23">
        <f>SUM('WK III w'!E15,'WK III w'!G15,'WK III w'!I15,'WK III w'!K15,'WK III w'!M15,'WK III w'!O15)</f>
        <v>4781.713767792447</v>
      </c>
      <c r="I19" s="22"/>
      <c r="J19" s="18"/>
    </row>
    <row r="20" spans="1:10" ht="15.75">
      <c r="A20" s="22" t="s">
        <v>47</v>
      </c>
      <c r="B20" s="22" t="s">
        <v>23</v>
      </c>
      <c r="C20" s="23">
        <f>SUM('WK III m'!E7,'WK III m'!G7,'WK III m'!I7,'WK III m'!K7,'WK III m'!M7,'WK III m'!O7)</f>
        <v>4829.682225562139</v>
      </c>
      <c r="D20" s="22"/>
      <c r="E20" s="22"/>
      <c r="F20" s="22" t="s">
        <v>47</v>
      </c>
      <c r="G20" s="22" t="s">
        <v>56</v>
      </c>
      <c r="H20" s="23">
        <f>SUM('WK III w'!E27,'WK III w'!G27,'WK III w'!I27,'WK III w'!K27,'WK III w'!M27,'WK III w'!O27)</f>
        <v>4393.506303189024</v>
      </c>
      <c r="I20" s="22"/>
      <c r="J20" s="18"/>
    </row>
    <row r="21" spans="1:10" ht="15.75">
      <c r="A21" s="22"/>
      <c r="B21" s="22"/>
      <c r="C21" s="23"/>
      <c r="D21" s="22"/>
      <c r="E21" s="22"/>
      <c r="F21" s="22"/>
      <c r="G21" s="22"/>
      <c r="H21" s="22"/>
      <c r="I21" s="22"/>
      <c r="J21" s="18"/>
    </row>
    <row r="22" spans="1:10" ht="15.75">
      <c r="A22" s="20" t="s">
        <v>31</v>
      </c>
      <c r="B22" s="21"/>
      <c r="C22" s="20"/>
      <c r="D22" s="22"/>
      <c r="E22" s="22"/>
      <c r="F22" s="20" t="s">
        <v>34</v>
      </c>
      <c r="G22" s="20"/>
      <c r="H22" s="22"/>
      <c r="I22" s="22"/>
      <c r="J22" s="18"/>
    </row>
    <row r="23" spans="1:10" ht="15.75">
      <c r="A23" s="22"/>
      <c r="C23" s="22"/>
      <c r="D23" s="20"/>
      <c r="E23" s="20"/>
      <c r="F23" s="22"/>
      <c r="G23" s="22"/>
      <c r="H23" s="22"/>
      <c r="I23" s="22"/>
      <c r="J23" s="18"/>
    </row>
    <row r="24" spans="1:10" ht="15.75">
      <c r="A24" s="22" t="s">
        <v>16</v>
      </c>
      <c r="B24" s="22" t="s">
        <v>0</v>
      </c>
      <c r="C24" s="22" t="s">
        <v>26</v>
      </c>
      <c r="D24" s="22"/>
      <c r="E24" s="22"/>
      <c r="F24" s="22" t="s">
        <v>16</v>
      </c>
      <c r="G24" s="22" t="s">
        <v>0</v>
      </c>
      <c r="H24" s="22" t="s">
        <v>26</v>
      </c>
      <c r="I24" s="22"/>
      <c r="J24" s="18"/>
    </row>
    <row r="25" spans="1:10" ht="15.75">
      <c r="A25" s="22" t="s">
        <v>37</v>
      </c>
      <c r="B25" s="22" t="s">
        <v>43</v>
      </c>
      <c r="C25" s="23">
        <f>SUM('WK IV m'!E7,'WK IV m'!G7,'WK IV m'!I7,'WK IV m'!K7,'WK IV m'!M7,'WK IV m'!O7)</f>
        <v>4669.1078317113415</v>
      </c>
      <c r="D25" s="22"/>
      <c r="E25" s="22"/>
      <c r="F25" s="22" t="s">
        <v>37</v>
      </c>
      <c r="G25" s="22" t="s">
        <v>29</v>
      </c>
      <c r="H25" s="23">
        <f>SUM('WK IV w'!E27,'WK IV w'!G27,'WK IV w'!I27,'WK IV w'!K27,'WK IV w'!M27,'WK IV w'!O27)</f>
        <v>5221.773275982564</v>
      </c>
      <c r="I25" s="23"/>
      <c r="J25" s="18"/>
    </row>
    <row r="26" spans="1:10" ht="15.75">
      <c r="A26" s="22" t="s">
        <v>38</v>
      </c>
      <c r="B26" s="22" t="s">
        <v>49</v>
      </c>
      <c r="C26" s="23">
        <f>SUM('WK IV m'!E15,'WK IV m'!G15,'WK IV m'!I15,'WK IV m'!K15,'WK IV m'!M15,'WK IV m'!O15)</f>
        <v>4666.123397391326</v>
      </c>
      <c r="D26" s="23"/>
      <c r="E26" s="22"/>
      <c r="F26" s="22" t="s">
        <v>38</v>
      </c>
      <c r="G26" s="22" t="s">
        <v>24</v>
      </c>
      <c r="H26" s="23">
        <f>SUM('WK IV w'!E7,'WK IV w'!G7,'WK IV w'!I7,'WK IV w'!K7,'WK IV w'!M7,'WK IV w'!O7)</f>
        <v>4788.8476555866555</v>
      </c>
      <c r="I26" s="23"/>
      <c r="J26" s="18"/>
    </row>
    <row r="27" spans="1:10" ht="15.75">
      <c r="A27" s="22" t="s">
        <v>39</v>
      </c>
      <c r="B27" s="22" t="s">
        <v>23</v>
      </c>
      <c r="C27" s="23">
        <f>SUM('WK IV m'!E11,'WK IV m'!G11,'WK IV m'!I11,'WK IV m'!K11,'WK IV m'!M11,'WK IV m'!O11)</f>
        <v>4579.115889703202</v>
      </c>
      <c r="D27" s="23"/>
      <c r="E27" s="22"/>
      <c r="F27" s="22" t="s">
        <v>39</v>
      </c>
      <c r="G27" s="22" t="s">
        <v>56</v>
      </c>
      <c r="H27" s="23">
        <f>SUM('WK IV w'!E23,'WK IV w'!G23,'WK IV w'!I23,'WK IV w'!K23,'WK IV w'!M23,'WK IV w'!O23)</f>
        <v>4612.782345517822</v>
      </c>
      <c r="I27" s="23"/>
      <c r="J27" s="18"/>
    </row>
    <row r="28" spans="1:10" ht="15.75">
      <c r="A28" s="22" t="s">
        <v>40</v>
      </c>
      <c r="B28" s="27" t="s">
        <v>57</v>
      </c>
      <c r="C28" s="23">
        <f>SUM('WK IV m'!E35,'WK IV m'!G35,'WK IV m'!I35,'WK IV m'!K35,'WK IV m'!M35,'WK IV m'!O35)</f>
        <v>4556.33133135912</v>
      </c>
      <c r="D28" s="23"/>
      <c r="E28" s="22"/>
      <c r="F28" s="22" t="s">
        <v>40</v>
      </c>
      <c r="G28" s="22" t="s">
        <v>23</v>
      </c>
      <c r="H28" s="23">
        <f>SUM('WK IV w'!E11,'WK IV w'!G11,'WK IV w'!I11,'WK IV w'!K11,'WK IV w'!M11,'WK IV w'!O11)</f>
        <v>4438.395777073116</v>
      </c>
      <c r="I28" s="23"/>
      <c r="J28" s="18"/>
    </row>
    <row r="29" spans="1:10" ht="15.75">
      <c r="A29" s="22" t="s">
        <v>41</v>
      </c>
      <c r="B29" s="28" t="s">
        <v>45</v>
      </c>
      <c r="C29" s="23">
        <f>SUM('WK IV m'!E19,'WK IV m'!G19,'WK IV m'!I19,'WK IV m'!K19,'WK IV m'!M19,'WK IV m'!O19)</f>
        <v>4463.580104093429</v>
      </c>
      <c r="D29" s="23"/>
      <c r="E29" s="22"/>
      <c r="F29" s="22" t="s">
        <v>41</v>
      </c>
      <c r="G29" s="22" t="s">
        <v>53</v>
      </c>
      <c r="H29" s="23">
        <f>SUM('WK IV w'!E15,'WK IV w'!G15,'WK IV w'!I15,'WK IV w'!K15,'WK IV w'!M15,'WK IV w'!O15)</f>
        <v>4196.873444765317</v>
      </c>
      <c r="I29" s="23"/>
      <c r="J29" s="18"/>
    </row>
    <row r="30" spans="1:10" ht="15.75">
      <c r="A30" s="22" t="s">
        <v>42</v>
      </c>
      <c r="B30" s="22" t="s">
        <v>51</v>
      </c>
      <c r="C30" s="23">
        <f>SUM('WK IV m'!E23,'WK IV m'!G23,'WK IV m'!I23,'WK IV m'!K23,'WK IV m'!M23,'WK IV m'!O23)</f>
        <v>4186.071200268512</v>
      </c>
      <c r="D30" s="23"/>
      <c r="E30" s="22"/>
      <c r="F30" s="22" t="s">
        <v>42</v>
      </c>
      <c r="G30" s="22" t="s">
        <v>50</v>
      </c>
      <c r="H30" s="23">
        <f>SUM('WK IV w'!E19,'WK IV w'!G19,'WK IV w'!I19,'WK IV w'!K19,'WK IV w'!M19,'WK IV w'!O19)</f>
        <v>4145.651275675694</v>
      </c>
      <c r="I30" s="23"/>
      <c r="J30" s="18"/>
    </row>
    <row r="31" spans="1:10" ht="15.75">
      <c r="A31" s="22" t="s">
        <v>47</v>
      </c>
      <c r="B31" s="22" t="s">
        <v>44</v>
      </c>
      <c r="C31" s="23">
        <f>SUM('WK IV m'!E27,'WK IV m'!G27,'WK IV m'!I27,'WK IV m'!K27,'WK IV m'!M27,'WK IV m'!O27)</f>
        <v>4185.390430578547</v>
      </c>
      <c r="D31" s="22"/>
      <c r="E31" s="22"/>
      <c r="F31" s="22"/>
      <c r="G31" s="26"/>
      <c r="H31" s="26"/>
      <c r="I31" s="26"/>
      <c r="J31" s="18"/>
    </row>
    <row r="32" spans="1:9" ht="15.75">
      <c r="A32" s="22" t="s">
        <v>52</v>
      </c>
      <c r="B32" s="22" t="s">
        <v>56</v>
      </c>
      <c r="C32" s="23">
        <f>SUM('WK IV m'!E31,'WK IV m'!G31,'WK IV m'!I31,'WK IV m'!K31,'WK IV m'!M31,'WK IV m'!O31)</f>
        <v>4167.152875660218</v>
      </c>
      <c r="D32" s="22"/>
      <c r="E32" s="22"/>
      <c r="F32" s="22"/>
      <c r="G32" s="22"/>
      <c r="H32" s="22"/>
      <c r="I32" s="22"/>
    </row>
    <row r="33" spans="1:10" ht="15.75">
      <c r="A33" s="22" t="s">
        <v>58</v>
      </c>
      <c r="B33" s="22" t="s">
        <v>53</v>
      </c>
      <c r="C33" s="23">
        <f>SUM('WK IV m'!E39,'WK IV m'!G39,'WK IV m'!I39,'WK IV m'!K39,'WK IV m'!M39,'WK IV m'!O39)</f>
        <v>3554.435948896331</v>
      </c>
      <c r="D33" s="22"/>
      <c r="E33" s="22"/>
      <c r="F33" s="22"/>
      <c r="G33" s="22"/>
      <c r="H33" s="22"/>
      <c r="I33" s="22"/>
      <c r="J33" s="18"/>
    </row>
    <row r="34" spans="4:10" ht="15.75">
      <c r="D34" s="18"/>
      <c r="E34" s="18"/>
      <c r="J34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24" sqref="B24:C33"/>
    </sheetView>
  </sheetViews>
  <sheetFormatPr defaultColWidth="11.421875" defaultRowHeight="15"/>
  <cols>
    <col min="1" max="1" width="7.00390625" style="0" customWidth="1"/>
    <col min="2" max="2" width="25.57421875" style="0" customWidth="1"/>
    <col min="7" max="7" width="24.00390625" style="0" customWidth="1"/>
  </cols>
  <sheetData>
    <row r="1" spans="1:9" s="19" customFormat="1" ht="21">
      <c r="A1" s="25" t="s">
        <v>66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25</v>
      </c>
      <c r="B3" s="21"/>
      <c r="C3" s="20"/>
      <c r="D3" s="20"/>
      <c r="E3" s="20"/>
      <c r="F3" s="20" t="s">
        <v>32</v>
      </c>
      <c r="G3" s="20"/>
      <c r="H3" s="22"/>
      <c r="I3" s="22"/>
      <c r="J3" s="18"/>
    </row>
    <row r="4" spans="1:10" ht="15.75">
      <c r="A4" s="22"/>
      <c r="B4" s="23"/>
      <c r="C4" s="22"/>
      <c r="D4" s="22"/>
      <c r="E4" s="22"/>
      <c r="F4" s="22"/>
      <c r="G4" s="22"/>
      <c r="H4" s="22"/>
      <c r="I4" s="22"/>
      <c r="J4" s="18"/>
    </row>
    <row r="5" spans="1:10" ht="15.75">
      <c r="A5" s="22" t="s">
        <v>16</v>
      </c>
      <c r="B5" s="22" t="s">
        <v>0</v>
      </c>
      <c r="C5" s="22" t="s">
        <v>26</v>
      </c>
      <c r="D5" s="22"/>
      <c r="E5" s="22"/>
      <c r="F5" s="22" t="s">
        <v>16</v>
      </c>
      <c r="G5" s="22" t="s">
        <v>0</v>
      </c>
      <c r="H5" s="22" t="s">
        <v>26</v>
      </c>
      <c r="I5" s="22"/>
      <c r="J5" s="18"/>
    </row>
    <row r="6" spans="1:10" ht="15.75">
      <c r="A6" s="22"/>
      <c r="B6" s="22"/>
      <c r="C6" s="23"/>
      <c r="D6" s="23"/>
      <c r="E6" s="22"/>
      <c r="F6" s="22"/>
      <c r="G6" s="22"/>
      <c r="H6" s="23"/>
      <c r="I6" s="23"/>
      <c r="J6" s="18"/>
    </row>
    <row r="7" spans="1:10" ht="15.75">
      <c r="A7" s="22" t="s">
        <v>37</v>
      </c>
      <c r="B7" s="22" t="s">
        <v>24</v>
      </c>
      <c r="C7" s="23">
        <f>SUM('WK II m'!E7,'WK II m'!G7,'WK II m'!I7,'WK II m'!K7,'WK II m'!M7,'WK II m'!O7,'WK II m'!Q7)</f>
        <v>7094.018380549275</v>
      </c>
      <c r="D7" s="23"/>
      <c r="E7" s="22"/>
      <c r="F7" s="22"/>
      <c r="G7" s="22"/>
      <c r="H7" s="23"/>
      <c r="I7" s="23"/>
      <c r="J7" s="18"/>
    </row>
    <row r="8" spans="1:10" ht="15.75">
      <c r="A8" s="22"/>
      <c r="B8" s="22"/>
      <c r="C8" s="23"/>
      <c r="D8" s="23"/>
      <c r="E8" s="22"/>
      <c r="F8" s="22"/>
      <c r="G8" s="22"/>
      <c r="H8" s="23"/>
      <c r="I8" s="23"/>
      <c r="J8" s="18"/>
    </row>
    <row r="9" spans="1:10" ht="15.75">
      <c r="A9" s="22"/>
      <c r="B9" s="22"/>
      <c r="C9" s="22"/>
      <c r="D9" s="22"/>
      <c r="E9" s="22"/>
      <c r="F9" s="22"/>
      <c r="G9" s="22"/>
      <c r="H9" s="23"/>
      <c r="I9" s="22"/>
      <c r="J9" s="18"/>
    </row>
    <row r="10" spans="1:10" ht="15.75">
      <c r="A10" s="22"/>
      <c r="B10" s="22"/>
      <c r="C10" s="22"/>
      <c r="D10" s="22"/>
      <c r="E10" s="22"/>
      <c r="F10" s="22"/>
      <c r="G10" s="22"/>
      <c r="H10" s="23"/>
      <c r="I10" s="22"/>
      <c r="J10" s="18"/>
    </row>
    <row r="11" spans="1:10" ht="15.75">
      <c r="A11" s="20" t="s">
        <v>30</v>
      </c>
      <c r="B11" s="21"/>
      <c r="C11" s="20"/>
      <c r="D11" s="20"/>
      <c r="E11" s="20"/>
      <c r="F11" s="20" t="s">
        <v>33</v>
      </c>
      <c r="G11" s="20"/>
      <c r="H11" s="22"/>
      <c r="I11" s="22"/>
      <c r="J11" s="18"/>
    </row>
    <row r="12" spans="1:10" ht="15.75">
      <c r="A12" s="22"/>
      <c r="B12" s="23"/>
      <c r="C12" s="22"/>
      <c r="D12" s="22"/>
      <c r="E12" s="22"/>
      <c r="F12" s="22"/>
      <c r="G12" s="22"/>
      <c r="H12" s="22"/>
      <c r="I12" s="22"/>
      <c r="J12" s="18"/>
    </row>
    <row r="13" spans="1:10" ht="15.75">
      <c r="A13" s="22" t="s">
        <v>16</v>
      </c>
      <c r="B13" s="22" t="s">
        <v>0</v>
      </c>
      <c r="C13" s="22" t="s">
        <v>26</v>
      </c>
      <c r="D13" s="22"/>
      <c r="E13" s="22"/>
      <c r="F13" s="22" t="s">
        <v>16</v>
      </c>
      <c r="G13" s="22" t="s">
        <v>0</v>
      </c>
      <c r="H13" s="22" t="s">
        <v>26</v>
      </c>
      <c r="I13" s="22"/>
      <c r="J13" s="18"/>
    </row>
    <row r="14" spans="1:10" ht="15.75">
      <c r="A14" s="22" t="s">
        <v>37</v>
      </c>
      <c r="B14" s="22" t="s">
        <v>46</v>
      </c>
      <c r="C14" s="23">
        <f>SUM('WK III m'!E23,'WK III m'!G23,'WK III m'!I23,'WK III m'!K23,'WK III m'!M23,'WK III m'!O23,'WK III m'!Q23)</f>
        <v>6742.966475875803</v>
      </c>
      <c r="D14" s="23"/>
      <c r="E14" s="22"/>
      <c r="F14" s="22" t="s">
        <v>37</v>
      </c>
      <c r="G14" s="22" t="s">
        <v>49</v>
      </c>
      <c r="H14" s="23">
        <f>SUM('WK III w'!E7,'WK III w'!G7,'WK III w'!I7,'WK III w'!K7,'WK III w'!M7,'WK III w'!O7,'WK III w'!Q7)</f>
        <v>6068.242318928632</v>
      </c>
      <c r="I14" s="23"/>
      <c r="J14" s="18"/>
    </row>
    <row r="15" spans="1:10" ht="15.75">
      <c r="A15" s="22" t="s">
        <v>38</v>
      </c>
      <c r="B15" s="22" t="s">
        <v>45</v>
      </c>
      <c r="C15" s="23">
        <f>SUM('WK III m'!E19,'WK III m'!G19,'WK III m'!I19,'WK III m'!K19,'WK III m'!M19,'WK III m'!O19,'WK III m'!Q19)</f>
        <v>6557.1246944015575</v>
      </c>
      <c r="D15" s="23"/>
      <c r="E15" s="22"/>
      <c r="F15" s="22" t="s">
        <v>38</v>
      </c>
      <c r="G15" s="22" t="s">
        <v>50</v>
      </c>
      <c r="H15" s="23">
        <f>SUM('WK III w'!E23,'WK III w'!G23,'WK III w'!I23,'WK III w'!K23,'WK III w'!M23,'WK III w'!O23,'WK III w'!Q23)</f>
        <v>6006.5271591810415</v>
      </c>
      <c r="I15" s="23"/>
      <c r="J15" s="18"/>
    </row>
    <row r="16" spans="1:10" ht="15.75">
      <c r="A16" s="22" t="s">
        <v>39</v>
      </c>
      <c r="B16" s="22" t="s">
        <v>53</v>
      </c>
      <c r="C16" s="23">
        <f>SUM('WK III m'!E31,'WK III m'!G31,'WK III m'!I31,'WK III m'!K31,'WK III m'!M31,'WK III m'!O31,'WK III m'!Q31)</f>
        <v>6507.544822385338</v>
      </c>
      <c r="D16" s="23"/>
      <c r="E16" s="22"/>
      <c r="F16" s="22" t="s">
        <v>39</v>
      </c>
      <c r="G16" s="22" t="s">
        <v>43</v>
      </c>
      <c r="H16" s="23">
        <f>SUM('WK III w'!E31,'WK III w'!G31,'WK III w'!I31,'WK III w'!K31,'WK III w'!M31,'WK III w'!O31,'WK III w'!Q31)</f>
        <v>5987.2088107652235</v>
      </c>
      <c r="I16" s="23"/>
      <c r="J16" s="18"/>
    </row>
    <row r="17" spans="1:10" ht="15.75">
      <c r="A17" s="22" t="s">
        <v>40</v>
      </c>
      <c r="B17" s="22" t="s">
        <v>55</v>
      </c>
      <c r="C17" s="23">
        <f>SUM('WK III m'!E27,'WK III m'!G27,'WK III m'!I27,'WK III m'!K27,'WK III m'!M27,'WK III m'!O27,'WK III m'!Q27)</f>
        <v>6371.951793226913</v>
      </c>
      <c r="D17" s="23"/>
      <c r="E17" s="22"/>
      <c r="F17" s="22" t="s">
        <v>40</v>
      </c>
      <c r="G17" s="22" t="s">
        <v>51</v>
      </c>
      <c r="H17" s="23">
        <f>SUM('WK III w'!E11,'WK III w'!G11,'WK III w'!I11,'WK III w'!K11,'WK III w'!M11,'WK III w'!O11,'WK III w'!Q11)</f>
        <v>5729.309815778166</v>
      </c>
      <c r="I17" s="23"/>
      <c r="J17" s="18"/>
    </row>
    <row r="18" spans="1:10" ht="15.75">
      <c r="A18" s="22" t="s">
        <v>41</v>
      </c>
      <c r="B18" s="22" t="s">
        <v>44</v>
      </c>
      <c r="C18" s="23">
        <f>SUM('WK III m'!E15,'WK III m'!G15,'WK III m'!I15,'WK III m'!K15,'WK III m'!M15,'WK III m'!O15,'WK III m'!Q15)</f>
        <v>6165.694143182629</v>
      </c>
      <c r="D18" s="23"/>
      <c r="E18" s="22"/>
      <c r="F18" s="22" t="s">
        <v>41</v>
      </c>
      <c r="G18" s="22" t="s">
        <v>45</v>
      </c>
      <c r="H18" s="23">
        <f>SUM('WK III w'!E19,'WK III w'!G19,'WK III w'!I19,'WK III w'!K19,'WK III w'!M19,'WK III w'!O19,'WK III w'!Q19)</f>
        <v>5683.723617018447</v>
      </c>
      <c r="I18" s="22"/>
      <c r="J18" s="18"/>
    </row>
    <row r="19" spans="1:10" ht="15.75">
      <c r="A19" s="22" t="s">
        <v>42</v>
      </c>
      <c r="B19" s="22" t="s">
        <v>29</v>
      </c>
      <c r="C19" s="23">
        <f>SUM('WK III m'!E11,'WK III m'!G11,'WK III m'!I11,'WK III m'!K11,'WK III m'!M11,'WK III m'!O11,'WK III m'!Q11)</f>
        <v>6097.176356295191</v>
      </c>
      <c r="D19" s="22"/>
      <c r="E19" s="22"/>
      <c r="F19" s="22" t="s">
        <v>42</v>
      </c>
      <c r="G19" s="22" t="s">
        <v>24</v>
      </c>
      <c r="H19" s="23">
        <f>SUM('WK III w'!E15,'WK III w'!G15,'WK III w'!I15,'WK III w'!K15,'WK III w'!M15,'WK III w'!O15,'WK III w'!Q15)</f>
        <v>5544.161656805834</v>
      </c>
      <c r="I19" s="22"/>
      <c r="J19" s="18"/>
    </row>
    <row r="20" spans="1:10" ht="15.75">
      <c r="A20" s="22" t="s">
        <v>47</v>
      </c>
      <c r="B20" s="22" t="s">
        <v>23</v>
      </c>
      <c r="C20" s="23">
        <f>SUM('WK III m'!E7,'WK III m'!G7,'WK III m'!I7,'WK III m'!K7,'WK III m'!M7,'WK III m'!O7,'WK III m'!Q7)</f>
        <v>5691.705439797405</v>
      </c>
      <c r="D20" s="22"/>
      <c r="E20" s="22"/>
      <c r="F20" s="22" t="s">
        <v>47</v>
      </c>
      <c r="G20" s="22" t="s">
        <v>56</v>
      </c>
      <c r="H20" s="23">
        <f>SUM('WK III w'!E27,'WK III w'!G27,'WK III w'!I27,'WK III w'!K27,'WK III w'!M27,'WK III w'!O27,'WK III w'!Q27)</f>
        <v>5087.239014180337</v>
      </c>
      <c r="I20" s="22"/>
      <c r="J20" s="18"/>
    </row>
    <row r="21" spans="1:10" ht="15.75">
      <c r="A21" s="22"/>
      <c r="B21" s="22"/>
      <c r="C21" s="23"/>
      <c r="D21" s="22"/>
      <c r="E21" s="22"/>
      <c r="F21" s="22"/>
      <c r="G21" s="22"/>
      <c r="H21" s="22"/>
      <c r="I21" s="22"/>
      <c r="J21" s="18"/>
    </row>
    <row r="22" spans="1:10" ht="15.75">
      <c r="A22" s="20" t="s">
        <v>31</v>
      </c>
      <c r="B22" s="21"/>
      <c r="C22" s="20"/>
      <c r="D22" s="22"/>
      <c r="E22" s="22"/>
      <c r="F22" s="20" t="s">
        <v>34</v>
      </c>
      <c r="G22" s="20"/>
      <c r="H22" s="22"/>
      <c r="I22" s="22"/>
      <c r="J22" s="18"/>
    </row>
    <row r="23" spans="1:10" ht="15.75">
      <c r="A23" s="22"/>
      <c r="C23" s="22"/>
      <c r="D23" s="20"/>
      <c r="E23" s="20"/>
      <c r="F23" s="22"/>
      <c r="G23" s="22"/>
      <c r="H23" s="22"/>
      <c r="I23" s="22"/>
      <c r="J23" s="18"/>
    </row>
    <row r="24" spans="1:10" ht="15.75">
      <c r="A24" s="22" t="s">
        <v>16</v>
      </c>
      <c r="B24" s="22" t="s">
        <v>0</v>
      </c>
      <c r="C24" s="22" t="s">
        <v>26</v>
      </c>
      <c r="D24" s="22"/>
      <c r="E24" s="22"/>
      <c r="F24" s="22" t="s">
        <v>16</v>
      </c>
      <c r="G24" s="22" t="s">
        <v>0</v>
      </c>
      <c r="H24" s="22" t="s">
        <v>26</v>
      </c>
      <c r="I24" s="22"/>
      <c r="J24" s="18"/>
    </row>
    <row r="25" spans="1:10" ht="15.75">
      <c r="A25" s="22" t="s">
        <v>37</v>
      </c>
      <c r="B25" s="22" t="s">
        <v>43</v>
      </c>
      <c r="C25" s="23">
        <f>SUM('WK IV m'!E7,'WK IV m'!G7,'WK IV m'!I7,'WK IV m'!K7,'WK IV m'!M7,'WK IV m'!O7,'WK IV m'!Q7)</f>
        <v>4669.1078317113415</v>
      </c>
      <c r="D25" s="22"/>
      <c r="E25" s="22"/>
      <c r="F25" s="22" t="s">
        <v>37</v>
      </c>
      <c r="G25" s="22" t="s">
        <v>29</v>
      </c>
      <c r="H25" s="23">
        <f>SUM('WK IV w'!E27,'WK IV w'!G27,'WK IV w'!I27,'WK IV w'!K27,'WK IV w'!M27,'WK IV w'!O27)</f>
        <v>5221.773275982564</v>
      </c>
      <c r="I25" s="23"/>
      <c r="J25" s="18"/>
    </row>
    <row r="26" spans="1:10" ht="15.75">
      <c r="A26" s="22" t="s">
        <v>38</v>
      </c>
      <c r="B26" s="22" t="s">
        <v>49</v>
      </c>
      <c r="C26" s="23">
        <f>SUM('WK IV m'!E15,'WK IV m'!G15,'WK IV m'!I15,'WK IV m'!K15,'WK IV m'!M15,'WK IV m'!O15,'WK IV m'!Q15)</f>
        <v>4666.123397391326</v>
      </c>
      <c r="D26" s="23"/>
      <c r="E26" s="22"/>
      <c r="F26" s="22" t="s">
        <v>38</v>
      </c>
      <c r="G26" s="22" t="s">
        <v>24</v>
      </c>
      <c r="H26" s="23">
        <f>SUM('WK IV w'!E7,'WK IV w'!G7,'WK IV w'!I7,'WK IV w'!K7,'WK IV w'!M7,'WK IV w'!O7)</f>
        <v>4788.8476555866555</v>
      </c>
      <c r="I26" s="23"/>
      <c r="J26" s="18"/>
    </row>
    <row r="27" spans="1:10" ht="15.75">
      <c r="A27" s="22" t="s">
        <v>39</v>
      </c>
      <c r="B27" s="22" t="s">
        <v>23</v>
      </c>
      <c r="C27" s="23">
        <f>SUM('WK IV m'!E11,'WK IV m'!G11,'WK IV m'!I11,'WK IV m'!K11,'WK IV m'!M11,'WK IV m'!O11,'WK IV m'!Q11)</f>
        <v>4579.115889703202</v>
      </c>
      <c r="D27" s="23"/>
      <c r="E27" s="22"/>
      <c r="F27" s="22" t="s">
        <v>39</v>
      </c>
      <c r="G27" s="22" t="s">
        <v>56</v>
      </c>
      <c r="H27" s="23">
        <f>SUM('WK IV w'!E23,'WK IV w'!G23,'WK IV w'!I23,'WK IV w'!K23,'WK IV w'!M23,'WK IV w'!O23)</f>
        <v>4612.782345517822</v>
      </c>
      <c r="I27" s="23"/>
      <c r="J27" s="18"/>
    </row>
    <row r="28" spans="1:10" ht="15.75">
      <c r="A28" s="22" t="s">
        <v>40</v>
      </c>
      <c r="B28" s="27" t="s">
        <v>57</v>
      </c>
      <c r="C28" s="23">
        <f>SUM('WK IV m'!E35,'WK IV m'!G35,'WK IV m'!I35,'WK IV m'!K35,'WK IV m'!M35,'WK IV m'!O35,'WK IV m'!Q35)</f>
        <v>4556.33133135912</v>
      </c>
      <c r="D28" s="23"/>
      <c r="E28" s="22"/>
      <c r="F28" s="22" t="s">
        <v>40</v>
      </c>
      <c r="G28" s="22" t="s">
        <v>23</v>
      </c>
      <c r="H28" s="23">
        <f>SUM('WK IV w'!E11,'WK IV w'!G11,'WK IV w'!I11,'WK IV w'!K11,'WK IV w'!M11,'WK IV w'!O11)</f>
        <v>4438.395777073116</v>
      </c>
      <c r="I28" s="23"/>
      <c r="J28" s="18"/>
    </row>
    <row r="29" spans="1:10" ht="15.75">
      <c r="A29" s="22" t="s">
        <v>41</v>
      </c>
      <c r="B29" s="28" t="s">
        <v>45</v>
      </c>
      <c r="C29" s="23">
        <f>SUM('WK IV m'!E19,'WK IV m'!G19,'WK IV m'!I19,'WK IV m'!K19,'WK IV m'!M19,'WK IV m'!O19,'WK IV m'!Q19)</f>
        <v>4463.580104093429</v>
      </c>
      <c r="D29" s="23"/>
      <c r="E29" s="22"/>
      <c r="F29" s="22" t="s">
        <v>41</v>
      </c>
      <c r="G29" s="22" t="s">
        <v>53</v>
      </c>
      <c r="H29" s="23">
        <f>SUM('WK IV w'!E15,'WK IV w'!G15,'WK IV w'!I15,'WK IV w'!K15,'WK IV w'!M15,'WK IV w'!O15)</f>
        <v>4196.873444765317</v>
      </c>
      <c r="I29" s="23"/>
      <c r="J29" s="18"/>
    </row>
    <row r="30" spans="1:10" ht="15.75">
      <c r="A30" s="22" t="s">
        <v>42</v>
      </c>
      <c r="B30" s="22" t="s">
        <v>51</v>
      </c>
      <c r="C30" s="23">
        <f>SUM('WK IV m'!E23,'WK IV m'!G23,'WK IV m'!I23,'WK IV m'!K23,'WK IV m'!M23,'WK IV m'!O23,'WK IV m'!Q23)</f>
        <v>4186.071200268512</v>
      </c>
      <c r="D30" s="23"/>
      <c r="E30" s="22"/>
      <c r="F30" s="22" t="s">
        <v>42</v>
      </c>
      <c r="G30" s="22" t="s">
        <v>50</v>
      </c>
      <c r="H30" s="23">
        <f>SUM('WK IV w'!E19,'WK IV w'!G19,'WK IV w'!I19,'WK IV w'!K19,'WK IV w'!M19,'WK IV w'!O19)</f>
        <v>4145.651275675694</v>
      </c>
      <c r="I30" s="23"/>
      <c r="J30" s="18"/>
    </row>
    <row r="31" spans="1:10" ht="15.75">
      <c r="A31" s="22" t="s">
        <v>47</v>
      </c>
      <c r="B31" s="22" t="s">
        <v>44</v>
      </c>
      <c r="C31" s="23">
        <f>SUM('WK IV m'!E27,'WK IV m'!G27,'WK IV m'!I27,'WK IV m'!K27,'WK IV m'!M27,'WK IV m'!O27,'WK IV m'!Q27)</f>
        <v>4185.390430578547</v>
      </c>
      <c r="D31" s="22"/>
      <c r="E31" s="22"/>
      <c r="F31" s="22"/>
      <c r="G31" s="26"/>
      <c r="H31" s="26"/>
      <c r="I31" s="26"/>
      <c r="J31" s="18"/>
    </row>
    <row r="32" spans="1:9" ht="15.75">
      <c r="A32" s="22" t="s">
        <v>52</v>
      </c>
      <c r="B32" s="22" t="s">
        <v>56</v>
      </c>
      <c r="C32" s="23">
        <f>SUM('WK IV m'!E31,'WK IV m'!G31,'WK IV m'!I31,'WK IV m'!K31,'WK IV m'!M31,'WK IV m'!O31,'WK IV m'!Q31)</f>
        <v>4167.152875660218</v>
      </c>
      <c r="D32" s="22"/>
      <c r="E32" s="22"/>
      <c r="F32" s="22"/>
      <c r="G32" s="22"/>
      <c r="H32" s="22"/>
      <c r="I32" s="22"/>
    </row>
    <row r="33" spans="1:10" ht="15.75">
      <c r="A33" s="22" t="s">
        <v>58</v>
      </c>
      <c r="B33" s="22" t="s">
        <v>53</v>
      </c>
      <c r="C33" s="23">
        <f>SUM('WK IV m'!E39,'WK IV m'!G39,'WK IV m'!I39,'WK IV m'!K39,'WK IV m'!M39,'WK IV m'!O39,'WK IV m'!Q39)</f>
        <v>3554.435948896331</v>
      </c>
      <c r="D33" s="22"/>
      <c r="E33" s="22"/>
      <c r="F33" s="22"/>
      <c r="G33" s="22"/>
      <c r="H33" s="22"/>
      <c r="I33" s="22"/>
      <c r="J33" s="18"/>
    </row>
    <row r="34" spans="4:10" ht="15.75">
      <c r="D34" s="18"/>
      <c r="E34" s="18"/>
      <c r="J34" s="18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31"/>
  <sheetViews>
    <sheetView zoomScalePageLayoutView="0" workbookViewId="0" topLeftCell="A1">
      <selection activeCell="Q8" sqref="Q8"/>
    </sheetView>
  </sheetViews>
  <sheetFormatPr defaultColWidth="11.421875" defaultRowHeight="15"/>
  <cols>
    <col min="1" max="1" width="8.8515625" style="0" bestFit="1" customWidth="1"/>
    <col min="2" max="2" width="27.421875" style="0" bestFit="1" customWidth="1"/>
    <col min="3" max="3" width="18.7109375" style="0" bestFit="1" customWidth="1"/>
    <col min="4" max="4" width="7.57421875" style="0" customWidth="1"/>
    <col min="5" max="5" width="9.57421875" style="0" bestFit="1" customWidth="1"/>
    <col min="6" max="6" width="7.00390625" style="0" bestFit="1" customWidth="1"/>
    <col min="7" max="7" width="10.8515625" style="0" bestFit="1" customWidth="1"/>
    <col min="8" max="8" width="7.7109375" style="0" bestFit="1" customWidth="1"/>
    <col min="9" max="9" width="9.57421875" style="0" bestFit="1" customWidth="1"/>
    <col min="10" max="10" width="7.140625" style="0" bestFit="1" customWidth="1"/>
    <col min="11" max="11" width="10.28125" style="0" bestFit="1" customWidth="1"/>
    <col min="12" max="12" width="7.00390625" style="0" bestFit="1" customWidth="1"/>
    <col min="13" max="13" width="9.00390625" style="0" bestFit="1" customWidth="1"/>
    <col min="14" max="14" width="8.421875" style="0" bestFit="1" customWidth="1"/>
    <col min="15" max="15" width="12.140625" style="0" bestFit="1" customWidth="1"/>
    <col min="16" max="16" width="8.421875" style="0" bestFit="1" customWidth="1"/>
    <col min="17" max="17" width="9.421875" style="0" customWidth="1"/>
  </cols>
  <sheetData>
    <row r="1" spans="1:17" ht="20.25">
      <c r="A1" s="13"/>
      <c r="B1" s="14" t="s">
        <v>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16</v>
      </c>
      <c r="B3" s="7" t="s">
        <v>0</v>
      </c>
      <c r="C3" s="4" t="s">
        <v>8</v>
      </c>
      <c r="D3" s="1" t="s">
        <v>3</v>
      </c>
      <c r="E3" s="1"/>
      <c r="F3" s="1" t="s">
        <v>10</v>
      </c>
      <c r="G3" s="1"/>
      <c r="H3" s="1" t="s">
        <v>1</v>
      </c>
      <c r="I3" s="1"/>
      <c r="J3" s="1" t="s">
        <v>4</v>
      </c>
      <c r="K3" s="1"/>
      <c r="L3" s="1" t="s">
        <v>11</v>
      </c>
      <c r="M3" s="1"/>
      <c r="N3" s="1" t="s">
        <v>12</v>
      </c>
      <c r="O3" s="1"/>
      <c r="P3" s="1" t="s">
        <v>22</v>
      </c>
      <c r="Q3" s="5"/>
    </row>
    <row r="4" spans="1:17" ht="15.75">
      <c r="A4" s="10"/>
      <c r="B4" s="8"/>
      <c r="C4" s="5"/>
      <c r="D4" s="12">
        <v>4.68</v>
      </c>
      <c r="E4" s="2">
        <f>((SQRT(D4)-1.15028)/0.00219)</f>
        <v>462.5802581179878</v>
      </c>
      <c r="F4" s="12">
        <v>9.87</v>
      </c>
      <c r="G4" s="2">
        <f>(((75/(F4+0.24))-4.1)/0.00664)</f>
        <v>499.75867863143986</v>
      </c>
      <c r="H4" s="12">
        <v>8.16</v>
      </c>
      <c r="I4" s="2">
        <f>((SQRT(H4)-1.425)/0.0037)</f>
        <v>386.91118146409184</v>
      </c>
      <c r="J4" s="12">
        <v>1.35</v>
      </c>
      <c r="K4" s="2">
        <f>((SQRT(J4)-0.841)/0.0008)</f>
        <v>401.1187548277814</v>
      </c>
      <c r="L4" s="12">
        <v>49.45</v>
      </c>
      <c r="M4" s="2">
        <f>((SQRT(L4)-1.936)/0.0124)</f>
        <v>410.97333844352147</v>
      </c>
      <c r="N4" s="12">
        <v>39.32</v>
      </c>
      <c r="O4" s="5">
        <f>(((300/(N4+0.24))-4.1)/0.00332)</f>
        <v>1049.2221667255471</v>
      </c>
      <c r="P4" s="12">
        <v>152</v>
      </c>
      <c r="Q4" s="5">
        <f>(((800/P4)-2.325)/0.00644)</f>
        <v>456.2356979405034</v>
      </c>
    </row>
    <row r="5" spans="1:17" ht="15.75">
      <c r="A5" s="10"/>
      <c r="B5" s="8"/>
      <c r="C5" s="5"/>
      <c r="D5" s="12">
        <v>4.16</v>
      </c>
      <c r="E5" s="2">
        <f>((SQRT(D5)-1.15028)/0.00219)</f>
        <v>406.085755907358</v>
      </c>
      <c r="F5" s="12">
        <v>10.68</v>
      </c>
      <c r="G5" s="2">
        <f>(((75/(F5+0.24))-4.1)/0.00664)</f>
        <v>416.8873295379321</v>
      </c>
      <c r="H5" s="12">
        <v>7.48</v>
      </c>
      <c r="I5" s="2">
        <f>((SQRT(H5)-1.425)/0.0037)</f>
        <v>354.04293682039696</v>
      </c>
      <c r="J5" s="12"/>
      <c r="K5" s="2">
        <v>0</v>
      </c>
      <c r="L5" s="12">
        <v>46.1</v>
      </c>
      <c r="M5" s="2">
        <f>((SQRT(L5)-1.936)/0.0124)</f>
        <v>391.4272644118696</v>
      </c>
      <c r="N5" s="12"/>
      <c r="O5" s="5">
        <v>0</v>
      </c>
      <c r="P5" s="12">
        <v>162</v>
      </c>
      <c r="Q5" s="5">
        <f>(((800/P5)-2.325)/0.00644)</f>
        <v>405.78751629476255</v>
      </c>
    </row>
    <row r="6" spans="1:17" ht="15.75">
      <c r="A6" s="10"/>
      <c r="B6" s="8"/>
      <c r="C6" s="5"/>
      <c r="D6" s="12">
        <v>4.08</v>
      </c>
      <c r="E6" s="2">
        <f>((SQRT(D6)-1.15028)/0.00219)</f>
        <v>397.0872089828382</v>
      </c>
      <c r="F6" s="12">
        <v>10.17</v>
      </c>
      <c r="G6" s="2">
        <f>(((75/(F6+0.24))-4.1)/0.00664)</f>
        <v>467.5618902121455</v>
      </c>
      <c r="H6" s="12">
        <v>7.16</v>
      </c>
      <c r="I6" s="2">
        <f>((SQRT(H6)-1.425)/0.0037)</f>
        <v>338.0588194734946</v>
      </c>
      <c r="J6" s="12"/>
      <c r="K6" s="2">
        <v>0</v>
      </c>
      <c r="L6" s="12">
        <v>45.46</v>
      </c>
      <c r="M6" s="2">
        <f>((SQRT(L6)-1.936)/0.0124)</f>
        <v>387.6131558399218</v>
      </c>
      <c r="N6" s="12"/>
      <c r="O6" s="5">
        <v>0</v>
      </c>
      <c r="P6" s="12"/>
      <c r="Q6" s="5">
        <v>0</v>
      </c>
    </row>
    <row r="7" spans="1:17" ht="15.75">
      <c r="A7" s="10">
        <f>RANK(C7,C4:C31,0)</f>
        <v>7</v>
      </c>
      <c r="B7" s="9" t="s">
        <v>27</v>
      </c>
      <c r="C7" s="5">
        <f>SUM(D7:Q7)</f>
        <v>5691.705439797405</v>
      </c>
      <c r="D7" s="11"/>
      <c r="E7" s="2">
        <f>SUM(E4:E6)-MIN(E4:E6)</f>
        <v>868.6660140253458</v>
      </c>
      <c r="F7" s="11"/>
      <c r="G7" s="2">
        <f>SUM(G4:G6)-MIN(G4:G6)</f>
        <v>967.3205688435853</v>
      </c>
      <c r="H7" s="11"/>
      <c r="I7" s="2">
        <f>SUM(I4:I6)-MIN(I4:I6)</f>
        <v>740.9541182844887</v>
      </c>
      <c r="J7" s="11"/>
      <c r="K7" s="2">
        <f>SUM(K4:K6)-MIN(K4:K6)</f>
        <v>401.1187548277814</v>
      </c>
      <c r="L7" s="11"/>
      <c r="M7" s="2">
        <f>SUM(M4:M6)-MIN(M4:M6)</f>
        <v>802.4006028553911</v>
      </c>
      <c r="N7" s="12"/>
      <c r="O7" s="2">
        <f>SUM(O4:O5)-MIN(O4:O5)</f>
        <v>1049.2221667255471</v>
      </c>
      <c r="P7" s="12"/>
      <c r="Q7" s="2">
        <f>SUM(Q4:Q6)-MIN(Q4:Q6)</f>
        <v>862.023214235266</v>
      </c>
    </row>
    <row r="8" spans="1:17" ht="15.75">
      <c r="A8" s="10"/>
      <c r="B8" s="8"/>
      <c r="C8" s="5"/>
      <c r="D8" s="12">
        <v>5.33</v>
      </c>
      <c r="E8" s="2">
        <f>((SQRT(D8)-1.15028)/0.00219)</f>
        <v>528.9494411520727</v>
      </c>
      <c r="F8" s="12">
        <v>9.92</v>
      </c>
      <c r="G8" s="2">
        <f>(((75/(F8+0.24))-4.1)/0.00664)</f>
        <v>494.2605065933024</v>
      </c>
      <c r="H8" s="12">
        <v>8.37</v>
      </c>
      <c r="I8" s="2">
        <f>((SQRT(H8)-1.425)/0.0037)</f>
        <v>396.78249413456393</v>
      </c>
      <c r="J8" s="12">
        <v>1.53</v>
      </c>
      <c r="K8" s="2">
        <f>((SQRT(J8)-0.841)/0.0008)</f>
        <v>494.91460960662283</v>
      </c>
      <c r="L8" s="12">
        <v>46.2</v>
      </c>
      <c r="M8" s="2">
        <f>((SQRT(L8)-1.936)/0.0124)</f>
        <v>392.0208215473042</v>
      </c>
      <c r="N8" s="12">
        <v>42.06</v>
      </c>
      <c r="O8" s="5">
        <f>(((300/(N8+0.24))-4.1)/0.00332)</f>
        <v>901.2646330000854</v>
      </c>
      <c r="P8" s="12">
        <v>138</v>
      </c>
      <c r="Q8" s="5">
        <f>(((800/P8)-2.325)/0.00644)</f>
        <v>539.1461877756773</v>
      </c>
    </row>
    <row r="9" spans="1:17" ht="15.75">
      <c r="A9" s="10"/>
      <c r="B9" s="8"/>
      <c r="C9" s="5"/>
      <c r="D9" s="12">
        <v>4.62</v>
      </c>
      <c r="E9" s="2">
        <f>((SQRT(D9)-1.15028)/0.00219)</f>
        <v>456.2276374522684</v>
      </c>
      <c r="F9" s="12">
        <v>10.56</v>
      </c>
      <c r="G9" s="2">
        <f>(((75/(F9+0.24))-4.1)/0.00664)</f>
        <v>428.3801874163319</v>
      </c>
      <c r="H9" s="12">
        <v>5.89</v>
      </c>
      <c r="I9" s="2">
        <f>((SQRT(H9)-1.425)/0.0037)</f>
        <v>270.7924918654917</v>
      </c>
      <c r="J9" s="12">
        <v>1.4</v>
      </c>
      <c r="K9" s="2">
        <f>((SQRT(J9)-0.841)/0.0008)</f>
        <v>427.769945774904</v>
      </c>
      <c r="L9" s="12">
        <v>42.6</v>
      </c>
      <c r="M9" s="2">
        <f>((SQRT(L9)-1.936)/0.0124)</f>
        <v>370.2312539380878</v>
      </c>
      <c r="N9" s="12"/>
      <c r="O9" s="5">
        <v>0</v>
      </c>
      <c r="P9" s="12">
        <v>164</v>
      </c>
      <c r="Q9" s="5">
        <f>(((800/P9)-2.325)/0.00644)</f>
        <v>396.43614603847897</v>
      </c>
    </row>
    <row r="10" spans="1:17" ht="15.75">
      <c r="A10" s="10"/>
      <c r="B10" s="8"/>
      <c r="C10" s="5"/>
      <c r="D10" s="12">
        <v>4.4</v>
      </c>
      <c r="E10" s="2">
        <f>((SQRT(D10)-1.15028)/0.00219)</f>
        <v>432.5742905663485</v>
      </c>
      <c r="F10" s="12">
        <v>11.19</v>
      </c>
      <c r="G10" s="2">
        <f>(((75/(F10+0.24))-4.1)/0.00664)</f>
        <v>370.734908136483</v>
      </c>
      <c r="H10" s="12"/>
      <c r="I10" s="2">
        <v>0</v>
      </c>
      <c r="J10" s="12">
        <v>1.3</v>
      </c>
      <c r="K10" s="2">
        <f>((SQRT(J10)-0.841)/0.0008)</f>
        <v>373.96928137392257</v>
      </c>
      <c r="L10" s="12"/>
      <c r="M10" s="2">
        <v>0</v>
      </c>
      <c r="N10" s="12"/>
      <c r="O10" s="5">
        <v>0</v>
      </c>
      <c r="P10" s="12">
        <v>171</v>
      </c>
      <c r="Q10" s="5">
        <f>(((800/P10)-2.325)/0.00644)</f>
        <v>365.42897097816996</v>
      </c>
    </row>
    <row r="11" spans="1:17" ht="15.75">
      <c r="A11" s="10">
        <f>RANK(C11,C4:C31,0)</f>
        <v>6</v>
      </c>
      <c r="B11" s="9" t="s">
        <v>35</v>
      </c>
      <c r="C11" s="5">
        <f>SUM(D11:Q11)</f>
        <v>6097.176356295191</v>
      </c>
      <c r="D11" s="11"/>
      <c r="E11" s="2">
        <f>SUM(E8:E10)-MIN(E8:E10)</f>
        <v>985.1770786043412</v>
      </c>
      <c r="F11" s="11"/>
      <c r="G11" s="2">
        <f>SUM(G8:G10)-MIN(G8:G10)</f>
        <v>922.6406940096342</v>
      </c>
      <c r="H11" s="11"/>
      <c r="I11" s="2">
        <f>SUM(I8:I10)-MIN(I8:I10)</f>
        <v>667.5749860000556</v>
      </c>
      <c r="J11" s="11"/>
      <c r="K11" s="2">
        <f>SUM(K8:K10)-MIN(K8:K10)</f>
        <v>922.6845553815269</v>
      </c>
      <c r="L11" s="11"/>
      <c r="M11" s="2">
        <f>SUM(M8:M10)-MIN(M8:M10)</f>
        <v>762.252075485392</v>
      </c>
      <c r="N11" s="12"/>
      <c r="O11" s="2">
        <f>SUM(O8:O9)-MIN(O8:O9)</f>
        <v>901.2646330000854</v>
      </c>
      <c r="P11" s="12"/>
      <c r="Q11" s="2">
        <f>SUM(Q8:Q10)-MIN(Q8:Q10)</f>
        <v>935.5823338141563</v>
      </c>
    </row>
    <row r="12" spans="1:17" ht="15.75">
      <c r="A12" s="10"/>
      <c r="B12" s="8"/>
      <c r="C12" s="5"/>
      <c r="D12" s="12">
        <v>4.73</v>
      </c>
      <c r="E12" s="2">
        <f>((SQRT(D12)-1.15028)/0.00219)</f>
        <v>467.843067165824</v>
      </c>
      <c r="F12" s="12">
        <v>10.08</v>
      </c>
      <c r="G12" s="2">
        <f>(((75/(F12+0.24))-4.1)/0.00664)</f>
        <v>477.0243765760717</v>
      </c>
      <c r="H12" s="12">
        <v>9.65</v>
      </c>
      <c r="I12" s="2">
        <f>((SQRT(H12)-1.425)/0.0037)</f>
        <v>454.44457118967927</v>
      </c>
      <c r="J12" s="12">
        <v>1.4</v>
      </c>
      <c r="K12" s="2">
        <f>((SQRT(J12)-0.841)/0.0008)</f>
        <v>427.769945774904</v>
      </c>
      <c r="L12" s="12">
        <v>51.1</v>
      </c>
      <c r="M12" s="2">
        <f>((SQRT(L12)-1.936)/0.0124)</f>
        <v>420.3569677632748</v>
      </c>
      <c r="N12" s="12">
        <v>39.27</v>
      </c>
      <c r="O12" s="5">
        <f>(((300/(N12+0.24))-4.1)/0.00332)</f>
        <v>1052.1127791347621</v>
      </c>
      <c r="P12" s="12">
        <v>165</v>
      </c>
      <c r="Q12" s="5">
        <f>(((800/P12)-2.325)/0.00644)</f>
        <v>391.8454733672125</v>
      </c>
    </row>
    <row r="13" spans="1:17" ht="15.75">
      <c r="A13" s="10"/>
      <c r="B13" s="8"/>
      <c r="C13" s="5"/>
      <c r="D13" s="12">
        <v>4.24</v>
      </c>
      <c r="E13" s="2">
        <f>((SQRT(D13)-1.15028)/0.00219)</f>
        <v>414.99818639150686</v>
      </c>
      <c r="F13" s="12">
        <v>10.15</v>
      </c>
      <c r="G13" s="2">
        <f>(((75/(F13+0.24))-4.1)/0.00664)</f>
        <v>469.6504980460823</v>
      </c>
      <c r="H13" s="12">
        <v>8.86</v>
      </c>
      <c r="I13" s="2">
        <f>((SQRT(H13)-1.425)/0.0037)</f>
        <v>419.34465222363326</v>
      </c>
      <c r="J13" s="12">
        <v>1.35</v>
      </c>
      <c r="K13" s="2">
        <f>((SQRT(J13)-0.841)/0.0008)</f>
        <v>401.1187548277814</v>
      </c>
      <c r="L13" s="12">
        <v>45.25</v>
      </c>
      <c r="M13" s="2">
        <f>((SQRT(L13)-1.936)/0.0124)</f>
        <v>386.3558083497464</v>
      </c>
      <c r="N13" s="12"/>
      <c r="O13" s="5">
        <v>0</v>
      </c>
      <c r="P13" s="12">
        <v>167</v>
      </c>
      <c r="Q13" s="5">
        <f>(((800/P13)-2.325)/0.00644)</f>
        <v>382.82906237214996</v>
      </c>
    </row>
    <row r="14" spans="1:17" ht="15.75">
      <c r="A14" s="10"/>
      <c r="B14" s="8"/>
      <c r="C14" s="5"/>
      <c r="D14" s="12">
        <v>3.88</v>
      </c>
      <c r="E14" s="2">
        <f>((SQRT(D14)-1.15028)/0.00219)</f>
        <v>374.1970595247584</v>
      </c>
      <c r="F14" s="12">
        <v>10.5</v>
      </c>
      <c r="G14" s="2">
        <f>(((75/(F14+0.24))-4.1)/0.00664)</f>
        <v>434.22292522043483</v>
      </c>
      <c r="H14" s="12"/>
      <c r="I14" s="2">
        <v>0</v>
      </c>
      <c r="J14" s="12">
        <v>1.3</v>
      </c>
      <c r="K14" s="2">
        <f>((SQRT(J14)-0.841)/0.0008)</f>
        <v>373.96928137392257</v>
      </c>
      <c r="L14" s="12">
        <v>32.25</v>
      </c>
      <c r="M14" s="2">
        <v>0</v>
      </c>
      <c r="N14" s="12"/>
      <c r="O14" s="5">
        <v>0</v>
      </c>
      <c r="P14" s="12">
        <v>168</v>
      </c>
      <c r="Q14" s="5">
        <f>(((800/P14)-2.325)/0.00644)</f>
        <v>378.40136054421765</v>
      </c>
    </row>
    <row r="15" spans="1:17" ht="15.75">
      <c r="A15" s="10">
        <f>RANK(C15,C4:C31,0)</f>
        <v>5</v>
      </c>
      <c r="B15" s="9" t="s">
        <v>44</v>
      </c>
      <c r="C15" s="5">
        <f>SUM(D15:Q15)</f>
        <v>6165.694143182629</v>
      </c>
      <c r="D15" s="11"/>
      <c r="E15" s="2">
        <f>SUM(E12:E14)-MIN(E12:E14)</f>
        <v>882.8412535573308</v>
      </c>
      <c r="F15" s="11"/>
      <c r="G15" s="2">
        <f>SUM(G12:G14)-MIN(G12:G14)</f>
        <v>946.6748746221541</v>
      </c>
      <c r="H15" s="11"/>
      <c r="I15" s="2">
        <f>SUM(I12:I14)-MIN(I12:I14)</f>
        <v>873.7892234133126</v>
      </c>
      <c r="J15" s="11"/>
      <c r="K15" s="2">
        <f>SUM(K12:K14)-MIN(K12:K14)</f>
        <v>828.8887006026855</v>
      </c>
      <c r="L15" s="11"/>
      <c r="M15" s="2">
        <f>SUM(M12:M14)-MIN(M12:M14)</f>
        <v>806.7127761130212</v>
      </c>
      <c r="N15" s="12"/>
      <c r="O15" s="2">
        <f>SUM(O12:O13)-MIN(O12:O13)</f>
        <v>1052.1127791347621</v>
      </c>
      <c r="P15" s="12"/>
      <c r="Q15" s="2">
        <f>SUM(Q12:Q14)-MIN(Q12:Q14)</f>
        <v>774.6745357393625</v>
      </c>
    </row>
    <row r="16" spans="1:17" ht="15.75">
      <c r="A16" s="10"/>
      <c r="B16" s="8"/>
      <c r="C16" s="5"/>
      <c r="D16" s="12">
        <v>4.82</v>
      </c>
      <c r="E16" s="2">
        <f>((SQRT(D16)-1.15028)/0.00219)</f>
        <v>477.246502287678</v>
      </c>
      <c r="F16" s="12">
        <v>10.2</v>
      </c>
      <c r="G16" s="2">
        <f>(((75/(F16+0.24))-4.1)/0.00664)</f>
        <v>464.44398282786335</v>
      </c>
      <c r="H16" s="12">
        <v>12.57</v>
      </c>
      <c r="I16" s="2">
        <f>((SQRT(H16)-1.425)/0.0037)</f>
        <v>573.086373039775</v>
      </c>
      <c r="J16" s="12">
        <v>1.53</v>
      </c>
      <c r="K16" s="2">
        <f>((SQRT(J16)-0.841)/0.0008)</f>
        <v>494.91460960662283</v>
      </c>
      <c r="L16" s="12">
        <v>57</v>
      </c>
      <c r="M16" s="2">
        <f>((SQRT(L16)-1.936)/0.0124)</f>
        <v>452.72858348957664</v>
      </c>
      <c r="N16" s="12">
        <v>39.26</v>
      </c>
      <c r="O16" s="5">
        <f>(((300/(N16+0.24))-4.1)/0.00332)</f>
        <v>1052.6917797773372</v>
      </c>
      <c r="P16" s="12">
        <v>155</v>
      </c>
      <c r="Q16" s="5">
        <f>(((800/P16)-2.325)/0.00644)</f>
        <v>440.41775195351624</v>
      </c>
    </row>
    <row r="17" spans="1:17" ht="15.75">
      <c r="A17" s="10"/>
      <c r="B17" s="8"/>
      <c r="C17" s="5"/>
      <c r="D17" s="12">
        <v>4.59</v>
      </c>
      <c r="E17" s="2">
        <f>((SQRT(D17)-1.15028)/0.00219)</f>
        <v>453.035857791258</v>
      </c>
      <c r="F17" s="12">
        <v>10.45</v>
      </c>
      <c r="G17" s="2">
        <f>(((75/(F17+0.24))-4.1)/0.00664)</f>
        <v>439.14197482164406</v>
      </c>
      <c r="H17" s="12">
        <v>9.71</v>
      </c>
      <c r="I17" s="2">
        <f>((SQRT(H17)-1.425)/0.0037)</f>
        <v>457.05061896664233</v>
      </c>
      <c r="J17" s="12">
        <v>1.45</v>
      </c>
      <c r="K17" s="2">
        <f>((SQRT(J17)-0.841)/0.0008)</f>
        <v>453.94932234903706</v>
      </c>
      <c r="L17" s="12">
        <v>47.1</v>
      </c>
      <c r="M17" s="2">
        <f>((SQRT(L17)-1.936)/0.0124)</f>
        <v>397.3341915088223</v>
      </c>
      <c r="N17" s="12">
        <v>44.68</v>
      </c>
      <c r="O17" s="5">
        <f>(((300/(N17+0.24))-4.1)/0.00332)</f>
        <v>776.6685620487293</v>
      </c>
      <c r="P17" s="12">
        <v>163</v>
      </c>
      <c r="Q17" s="5">
        <f>(((800/P17)-2.325)/0.00644)</f>
        <v>401.0831459817856</v>
      </c>
    </row>
    <row r="18" spans="1:17" ht="15.75">
      <c r="A18" s="10"/>
      <c r="B18" s="8"/>
      <c r="C18" s="5"/>
      <c r="D18" s="12">
        <v>4.28</v>
      </c>
      <c r="E18" s="2">
        <f>((SQRT(D18)-1.15028)/0.00219)</f>
        <v>419.4228705743014</v>
      </c>
      <c r="F18" s="12">
        <v>11.02</v>
      </c>
      <c r="G18" s="2">
        <f>(((75/(F18+0.24))-4.1)/0.00664)</f>
        <v>385.6545186072889</v>
      </c>
      <c r="H18" s="12">
        <v>8.1</v>
      </c>
      <c r="I18" s="2">
        <f>((SQRT(H18)-1.425)/0.0037)</f>
        <v>384.06753895987606</v>
      </c>
      <c r="J18" s="12">
        <v>1.3</v>
      </c>
      <c r="K18" s="2">
        <f>((SQRT(J18)-0.841)/0.0008)</f>
        <v>373.96928137392257</v>
      </c>
      <c r="L18" s="12">
        <v>44.8</v>
      </c>
      <c r="M18" s="2">
        <f>((SQRT(L18)-1.936)/0.0124)</f>
        <v>383.65163002198426</v>
      </c>
      <c r="N18" s="12"/>
      <c r="O18" s="5">
        <v>0</v>
      </c>
      <c r="P18" s="12">
        <v>167</v>
      </c>
      <c r="Q18" s="5">
        <f>(((800/P18)-2.325)/0.00644)</f>
        <v>382.82906237214996</v>
      </c>
    </row>
    <row r="19" spans="1:17" ht="15.75">
      <c r="A19" s="10">
        <f>RANK(C19,C4:C31,0)</f>
        <v>2</v>
      </c>
      <c r="B19" s="9" t="s">
        <v>45</v>
      </c>
      <c r="C19" s="5">
        <f>SUM(D19:Q19)</f>
        <v>6557.1246944015575</v>
      </c>
      <c r="D19" s="11"/>
      <c r="E19" s="2">
        <f>SUM(E16:E18)-MIN(E16:E18)</f>
        <v>930.2823600789361</v>
      </c>
      <c r="F19" s="11"/>
      <c r="G19" s="2">
        <f>SUM(G16:G18)-MIN(G16:G18)</f>
        <v>903.5859576495073</v>
      </c>
      <c r="H19" s="11"/>
      <c r="I19" s="2">
        <f>SUM(I16:I18)-MIN(I16:I18)</f>
        <v>1030.1369920064176</v>
      </c>
      <c r="J19" s="11"/>
      <c r="K19" s="2">
        <f>SUM(K16:K18)-MIN(K16:K18)</f>
        <v>948.8639319556598</v>
      </c>
      <c r="L19" s="11"/>
      <c r="M19" s="2">
        <f>SUM(M16:M18)-MIN(M16:M18)</f>
        <v>850.062774998399</v>
      </c>
      <c r="N19" s="12"/>
      <c r="O19" s="2">
        <f>SUM(O16:O17)-MIN(O16:O17)</f>
        <v>1052.6917797773372</v>
      </c>
      <c r="P19" s="12"/>
      <c r="Q19" s="2">
        <f>SUM(Q16:Q18)-MIN(Q16:Q18)</f>
        <v>841.5008979353017</v>
      </c>
    </row>
    <row r="20" spans="1:17" ht="15.75">
      <c r="A20" s="10"/>
      <c r="B20" s="8"/>
      <c r="C20" s="5"/>
      <c r="D20" s="12">
        <v>5.05</v>
      </c>
      <c r="E20" s="2">
        <f>((SQRT(D20)-1.15028)/0.00219)</f>
        <v>500.8860755362663</v>
      </c>
      <c r="F20" s="12">
        <v>9.57</v>
      </c>
      <c r="G20" s="2">
        <f>(((75/(F20+0.24))-4.1)/0.00664)</f>
        <v>533.9246895840242</v>
      </c>
      <c r="H20" s="12">
        <v>9.76</v>
      </c>
      <c r="I20" s="2">
        <f>((SQRT(H20)-1.425)/0.0037)</f>
        <v>459.2161811790977</v>
      </c>
      <c r="J20" s="12">
        <v>1.5</v>
      </c>
      <c r="K20" s="2">
        <f>((SQRT(J20)-0.841)/0.0008)</f>
        <v>479.6810892394862</v>
      </c>
      <c r="L20" s="12">
        <v>55.8</v>
      </c>
      <c r="M20" s="2">
        <f>((SQRT(L20)-1.936)/0.0124)</f>
        <v>446.2854644188096</v>
      </c>
      <c r="N20" s="12">
        <v>38.92</v>
      </c>
      <c r="O20" s="5">
        <f>(((300/(N20+0.24))-4.1)/0.00332)</f>
        <v>1072.5537492154522</v>
      </c>
      <c r="P20" s="12">
        <v>140</v>
      </c>
      <c r="Q20" s="5">
        <f>(((800/P20)-2.325)/0.00644)</f>
        <v>526.2866015971606</v>
      </c>
    </row>
    <row r="21" spans="1:17" ht="15.75">
      <c r="A21" s="10"/>
      <c r="B21" s="8"/>
      <c r="C21" s="5"/>
      <c r="D21" s="12">
        <v>4.83</v>
      </c>
      <c r="E21" s="2">
        <f>((SQRT(D21)-1.15028)/0.00219)</f>
        <v>478.2858893075759</v>
      </c>
      <c r="F21" s="12">
        <v>9.58</v>
      </c>
      <c r="G21" s="2">
        <f>(((75/(F21+0.24))-4.1)/0.00664)</f>
        <v>532.7521900228204</v>
      </c>
      <c r="H21" s="12">
        <v>9.22</v>
      </c>
      <c r="I21" s="2">
        <f>((SQRT(H21)-1.425)/0.0037)</f>
        <v>435.5257540912961</v>
      </c>
      <c r="J21" s="12">
        <v>1.3</v>
      </c>
      <c r="K21" s="2">
        <f>((SQRT(J21)-0.841)/0.0008)</f>
        <v>373.96928137392257</v>
      </c>
      <c r="L21" s="12">
        <v>55</v>
      </c>
      <c r="M21" s="2">
        <f>((SQRT(L21)-1.936)/0.0124)</f>
        <v>441.95149089481157</v>
      </c>
      <c r="N21" s="12"/>
      <c r="O21" s="5">
        <v>0</v>
      </c>
      <c r="P21" s="12">
        <v>151</v>
      </c>
      <c r="Q21" s="5">
        <f>(((800/P21)-2.325)/0.00644)</f>
        <v>461.6480194150796</v>
      </c>
    </row>
    <row r="22" spans="1:17" ht="15.75">
      <c r="A22" s="10"/>
      <c r="B22" s="8"/>
      <c r="C22" s="5"/>
      <c r="D22" s="12">
        <v>4.57</v>
      </c>
      <c r="E22" s="2">
        <f>((SQRT(D22)-1.15028)/0.00219)</f>
        <v>450.90220668639046</v>
      </c>
      <c r="F22" s="12">
        <v>10.54</v>
      </c>
      <c r="G22" s="2">
        <f>(((75/(F22+0.24))-4.1)/0.00664)</f>
        <v>430.3205400451529</v>
      </c>
      <c r="H22" s="12">
        <v>7.82</v>
      </c>
      <c r="I22" s="2">
        <f>((SQRT(H22)-1.425)/0.0037)</f>
        <v>370.65575427619257</v>
      </c>
      <c r="J22" s="12"/>
      <c r="K22" s="2">
        <v>0</v>
      </c>
      <c r="L22" s="12">
        <v>49.6</v>
      </c>
      <c r="M22" s="2">
        <f>((SQRT(L22)-1.936)/0.0124)</f>
        <v>411.8328019890003</v>
      </c>
      <c r="N22" s="12"/>
      <c r="O22" s="5">
        <v>0</v>
      </c>
      <c r="P22" s="12">
        <v>174</v>
      </c>
      <c r="Q22" s="5">
        <f>(((800/P22)-2.325)/0.00644)</f>
        <v>352.9039051902619</v>
      </c>
    </row>
    <row r="23" spans="1:17" ht="15.75">
      <c r="A23" s="10">
        <f>RANK(C23,C4:C31,0)</f>
        <v>1</v>
      </c>
      <c r="B23" s="9" t="s">
        <v>46</v>
      </c>
      <c r="C23" s="5">
        <f>SUM(D23:Q23)</f>
        <v>6742.966475875803</v>
      </c>
      <c r="D23" s="11"/>
      <c r="E23" s="2">
        <f>SUM(E20:E22)-MIN(E20:E22)</f>
        <v>979.1719648438423</v>
      </c>
      <c r="F23" s="11"/>
      <c r="G23" s="2">
        <f>SUM(G20:G22)-MIN(G20:G22)</f>
        <v>1066.6768796068445</v>
      </c>
      <c r="H23" s="11"/>
      <c r="I23" s="2">
        <f>SUM(I20:I22)-MIN(I20:I22)</f>
        <v>894.7419352703939</v>
      </c>
      <c r="J23" s="11"/>
      <c r="K23" s="2">
        <f>SUM(K20:K22)-MIN(K20:K22)</f>
        <v>853.6503706134088</v>
      </c>
      <c r="L23" s="11"/>
      <c r="M23" s="2">
        <f>SUM(M20:M22)-MIN(M20:M22)</f>
        <v>888.2369553136211</v>
      </c>
      <c r="N23" s="12"/>
      <c r="O23" s="2">
        <f>SUM(O20:O21)-MIN(O20:O21)</f>
        <v>1072.5537492154522</v>
      </c>
      <c r="P23" s="12"/>
      <c r="Q23" s="2">
        <f>SUM(Q20:Q22)-MIN(Q20:Q22)</f>
        <v>987.9346210122403</v>
      </c>
    </row>
    <row r="24" spans="1:17" ht="15.75">
      <c r="A24" s="10"/>
      <c r="B24" s="8"/>
      <c r="C24" s="5"/>
      <c r="D24" s="12">
        <v>5.18</v>
      </c>
      <c r="E24" s="2">
        <f>((SQRT(D24)-1.15028)/0.00219)</f>
        <v>514.0097421681317</v>
      </c>
      <c r="F24" s="12">
        <v>9.78</v>
      </c>
      <c r="G24" s="2">
        <f>(((75/(F24+0.24))-4.1)/0.00664)</f>
        <v>509.7936656806869</v>
      </c>
      <c r="H24" s="12">
        <v>8.39</v>
      </c>
      <c r="I24" s="2">
        <f>((SQRT(H24)-1.425)/0.0037)</f>
        <v>397.7161274573102</v>
      </c>
      <c r="J24" s="12">
        <v>1.4</v>
      </c>
      <c r="K24" s="2">
        <f>((SQRT(J24)-0.841)/0.0008)</f>
        <v>427.769945774904</v>
      </c>
      <c r="L24" s="12">
        <v>49.2</v>
      </c>
      <c r="M24" s="2">
        <f>((SQRT(L24)-1.936)/0.0124)</f>
        <v>409.53799731452204</v>
      </c>
      <c r="N24" s="12">
        <v>40.75</v>
      </c>
      <c r="O24" s="5">
        <f>(((300/(N24+0.24))-4.1)/0.00332)</f>
        <v>969.535619913173</v>
      </c>
      <c r="P24" s="12">
        <v>142</v>
      </c>
      <c r="Q24" s="5">
        <f>(((800/P24)-2.325)/0.00644)</f>
        <v>513.7892572828273</v>
      </c>
    </row>
    <row r="25" spans="1:17" ht="15.75">
      <c r="A25" s="10"/>
      <c r="B25" s="8"/>
      <c r="C25" s="5"/>
      <c r="D25" s="12">
        <v>5.14</v>
      </c>
      <c r="E25" s="2">
        <f>((SQRT(D25)-1.15028)/0.00219)</f>
        <v>509.989410845172</v>
      </c>
      <c r="F25" s="12">
        <v>10.09</v>
      </c>
      <c r="G25" s="2">
        <f>(((75/(F25+0.24))-4.1)/0.00664)</f>
        <v>475.9648468025053</v>
      </c>
      <c r="H25" s="12">
        <v>8.22</v>
      </c>
      <c r="I25" s="2">
        <f>((SQRT(H25)-1.425)/0.0037)</f>
        <v>389.7443884773757</v>
      </c>
      <c r="J25" s="12">
        <v>1.35</v>
      </c>
      <c r="K25" s="2">
        <f>((SQRT(J25)-0.841)/0.0008)</f>
        <v>401.1187548277814</v>
      </c>
      <c r="L25" s="12">
        <v>47</v>
      </c>
      <c r="M25" s="2">
        <f>((SQRT(L25)-1.936)/0.0124)</f>
        <v>396.7463387420197</v>
      </c>
      <c r="N25" s="12">
        <v>41.52</v>
      </c>
      <c r="O25" s="5">
        <f>(((300/(N25+0.24))-4.1)/0.00332)</f>
        <v>928.8879656557261</v>
      </c>
      <c r="P25" s="12">
        <v>152</v>
      </c>
      <c r="Q25" s="5">
        <f>(((800/P25)-2.325)/0.00644)</f>
        <v>456.2356979405034</v>
      </c>
    </row>
    <row r="26" spans="1:17" ht="15.75">
      <c r="A26" s="10"/>
      <c r="B26" s="8"/>
      <c r="C26" s="5"/>
      <c r="D26" s="12">
        <v>4.04</v>
      </c>
      <c r="E26" s="2">
        <f>((SQRT(D26)-1.15028)/0.00219)</f>
        <v>392.55485124391686</v>
      </c>
      <c r="F26" s="12">
        <v>10.17</v>
      </c>
      <c r="G26" s="2">
        <f>(((75/(F26+0.24))-4.1)/0.00664)</f>
        <v>467.5618902121455</v>
      </c>
      <c r="H26" s="12">
        <v>7.2</v>
      </c>
      <c r="I26" s="2">
        <f>((SQRT(H26)-1.425)/0.0037)</f>
        <v>340.0761008107426</v>
      </c>
      <c r="J26" s="12"/>
      <c r="K26" s="2">
        <v>0</v>
      </c>
      <c r="L26" s="12">
        <v>40</v>
      </c>
      <c r="M26" s="2">
        <f>((SQRT(L26)-1.936)/0.0124)</f>
        <v>353.9157516400612</v>
      </c>
      <c r="N26" s="12"/>
      <c r="O26" s="5">
        <v>0</v>
      </c>
      <c r="P26" s="12">
        <v>173</v>
      </c>
      <c r="Q26" s="5">
        <f>(((800/P26)-2.325)/0.00644)</f>
        <v>357.030660970093</v>
      </c>
    </row>
    <row r="27" spans="1:17" ht="15.75">
      <c r="A27" s="10">
        <f>RANK(C27,C4:C31,0)</f>
        <v>4</v>
      </c>
      <c r="B27" s="9" t="s">
        <v>55</v>
      </c>
      <c r="C27" s="5">
        <f>SUM(D27:Q27)</f>
        <v>6371.951793226913</v>
      </c>
      <c r="D27" s="11"/>
      <c r="E27" s="2">
        <f>SUM(E24:E26)-MIN(E24:E26)</f>
        <v>1023.9991530133036</v>
      </c>
      <c r="F27" s="11"/>
      <c r="G27" s="2">
        <f>SUM(G24:G26)-MIN(G24:G26)</f>
        <v>985.7585124831921</v>
      </c>
      <c r="H27" s="11"/>
      <c r="I27" s="2">
        <f>SUM(I24:I26)-MIN(I24:I26)</f>
        <v>787.4605159346859</v>
      </c>
      <c r="J27" s="11"/>
      <c r="K27" s="2">
        <f>SUM(K24:K26)-MIN(K24:K26)</f>
        <v>828.8887006026854</v>
      </c>
      <c r="L27" s="11"/>
      <c r="M27" s="2">
        <f>SUM(M24:M26)-MIN(M24:M26)</f>
        <v>806.2843360565419</v>
      </c>
      <c r="N27" s="12"/>
      <c r="O27" s="2">
        <f>SUM(O24:O25)-MIN(O24:O25)</f>
        <v>969.535619913173</v>
      </c>
      <c r="P27" s="12"/>
      <c r="Q27" s="2">
        <f>SUM(Q24:Q26)-MIN(Q24:Q26)</f>
        <v>970.0249552233307</v>
      </c>
    </row>
    <row r="28" spans="1:17" ht="15.75">
      <c r="A28" s="10"/>
      <c r="B28" s="8"/>
      <c r="C28" s="5"/>
      <c r="D28" s="12">
        <v>4.74</v>
      </c>
      <c r="E28" s="2">
        <f>((SQRT(D28)-1.15028)/0.00219)</f>
        <v>468.89228571128956</v>
      </c>
      <c r="F28" s="12">
        <v>9.52</v>
      </c>
      <c r="G28" s="2">
        <f>(((75/(F28+0.24))-4.1)/0.00664)</f>
        <v>539.8232273355718</v>
      </c>
      <c r="H28" s="12">
        <v>9.61</v>
      </c>
      <c r="I28" s="2">
        <f>((SQRT(H28)-1.425)/0.0037)</f>
        <v>452.7027027027027</v>
      </c>
      <c r="J28" s="12">
        <v>1.45</v>
      </c>
      <c r="K28" s="2">
        <f>((SQRT(J28)-0.841)/0.0008)</f>
        <v>453.94932234903706</v>
      </c>
      <c r="L28" s="12">
        <v>59.8</v>
      </c>
      <c r="M28" s="2">
        <f>((SQRT(L28)-1.936)/0.0124)</f>
        <v>467.5037073929421</v>
      </c>
      <c r="N28" s="12">
        <v>40.56</v>
      </c>
      <c r="O28" s="5">
        <f>(((300/(N28+0.24))-4.1)/0.00332)</f>
        <v>979.8015591778881</v>
      </c>
      <c r="P28" s="12">
        <v>139</v>
      </c>
      <c r="Q28" s="5">
        <f>(((800/P28)-2.325)/0.00644)</f>
        <v>532.6701371821796</v>
      </c>
    </row>
    <row r="29" spans="1:17" ht="15.75">
      <c r="A29" s="10"/>
      <c r="B29" s="8"/>
      <c r="C29" s="5"/>
      <c r="D29" s="12">
        <v>4.71</v>
      </c>
      <c r="E29" s="2">
        <f>((SQRT(D29)-1.15028)/0.00219)</f>
        <v>465.7412974525436</v>
      </c>
      <c r="F29" s="12">
        <v>10.41</v>
      </c>
      <c r="G29" s="2">
        <f>(((75/(F29+0.24))-4.1)/0.00664)</f>
        <v>443.1104700492109</v>
      </c>
      <c r="H29" s="12">
        <v>8.48</v>
      </c>
      <c r="I29" s="2">
        <f>((SQRT(H29)-1.425)/0.0037)</f>
        <v>401.90377181411003</v>
      </c>
      <c r="J29" s="12">
        <v>1.4</v>
      </c>
      <c r="K29" s="2">
        <f>((SQRT(J29)-0.841)/0.0008)</f>
        <v>427.769945774904</v>
      </c>
      <c r="L29" s="12">
        <v>45.8</v>
      </c>
      <c r="M29" s="2">
        <f>((SQRT(L29)-1.936)/0.0124)</f>
        <v>389.6427198609236</v>
      </c>
      <c r="N29" s="12"/>
      <c r="O29" s="5">
        <v>0</v>
      </c>
      <c r="P29" s="12">
        <v>147</v>
      </c>
      <c r="Q29" s="5">
        <f>(((800/P29)-2.325)/0.00644)</f>
        <v>484.033675582034</v>
      </c>
    </row>
    <row r="30" spans="1:17" ht="15.75">
      <c r="A30" s="10"/>
      <c r="B30" s="8"/>
      <c r="C30" s="5"/>
      <c r="D30" s="12">
        <v>4.61</v>
      </c>
      <c r="E30" s="2">
        <f>((SQRT(D30)-1.15028)/0.00219)</f>
        <v>455.1648654604516</v>
      </c>
      <c r="F30" s="12">
        <v>10.59</v>
      </c>
      <c r="G30" s="2">
        <f>(((75/(F30+0.24))-4.1)/0.00664)</f>
        <v>425.48309581817574</v>
      </c>
      <c r="H30" s="12">
        <v>7.11</v>
      </c>
      <c r="I30" s="2">
        <f>((SQRT(H30)-1.425)/0.0037)</f>
        <v>335.52927707964227</v>
      </c>
      <c r="J30" s="12">
        <v>1.35</v>
      </c>
      <c r="K30" s="2">
        <f>((SQRT(J30)-0.841)/0.0008)</f>
        <v>401.1187548277814</v>
      </c>
      <c r="L30" s="12">
        <v>45.8</v>
      </c>
      <c r="M30" s="2">
        <f>((SQRT(L30)-1.936)/0.0124)</f>
        <v>389.6427198609236</v>
      </c>
      <c r="N30" s="12"/>
      <c r="O30" s="5">
        <v>0</v>
      </c>
      <c r="P30" s="12">
        <v>154</v>
      </c>
      <c r="Q30" s="5">
        <f>(((800/P30)-2.325)/0.00644)</f>
        <v>445.6219246591917</v>
      </c>
    </row>
    <row r="31" spans="1:17" ht="15.75">
      <c r="A31" s="10">
        <f>RANK(C31,C4:C31,0)</f>
        <v>3</v>
      </c>
      <c r="B31" s="9" t="s">
        <v>54</v>
      </c>
      <c r="C31" s="5">
        <f>SUM(D31:Q31)</f>
        <v>6507.544822385338</v>
      </c>
      <c r="D31" s="11"/>
      <c r="E31" s="2">
        <f>SUM(E28:E30)-MIN(E28:E30)</f>
        <v>934.6335831638332</v>
      </c>
      <c r="F31" s="11"/>
      <c r="G31" s="2">
        <f>SUM(G28:G30)-MIN(G28:G30)</f>
        <v>982.9336973847826</v>
      </c>
      <c r="H31" s="11"/>
      <c r="I31" s="2">
        <f>SUM(I28:I30)-MIN(I28:I30)</f>
        <v>854.6064745168128</v>
      </c>
      <c r="J31" s="11"/>
      <c r="K31" s="2">
        <f>SUM(K28:K30)-MIN(K28:K30)</f>
        <v>881.719268123941</v>
      </c>
      <c r="L31" s="11"/>
      <c r="M31" s="2">
        <f>SUM(M28:M30)-MIN(M28:M30)</f>
        <v>857.1464272538658</v>
      </c>
      <c r="N31" s="12"/>
      <c r="O31" s="2">
        <f>SUM(O28:O29)-MIN(O28:O29)</f>
        <v>979.8015591778881</v>
      </c>
      <c r="P31" s="12"/>
      <c r="Q31" s="2">
        <f>SUM(Q28:Q30)-MIN(Q28:Q30)</f>
        <v>1016.7038127642137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39"/>
  <sheetViews>
    <sheetView tabSelected="1" zoomScale="85" zoomScaleNormal="85" zoomScalePageLayoutView="0" workbookViewId="0" topLeftCell="A1">
      <selection activeCell="T31" sqref="T31"/>
    </sheetView>
  </sheetViews>
  <sheetFormatPr defaultColWidth="11.421875" defaultRowHeight="15"/>
  <cols>
    <col min="1" max="1" width="6.7109375" style="0" bestFit="1" customWidth="1"/>
    <col min="2" max="2" width="32.57421875" style="0" bestFit="1" customWidth="1"/>
    <col min="3" max="3" width="18.7109375" style="0" bestFit="1" customWidth="1"/>
    <col min="4" max="4" width="8.140625" style="0" customWidth="1"/>
    <col min="5" max="5" width="11.28125" style="0" bestFit="1" customWidth="1"/>
    <col min="6" max="6" width="7.57421875" style="0" customWidth="1"/>
    <col min="7" max="7" width="10.7109375" style="0" bestFit="1" customWidth="1"/>
    <col min="8" max="8" width="8.00390625" style="0" customWidth="1"/>
    <col min="9" max="9" width="9.421875" style="0" bestFit="1" customWidth="1"/>
    <col min="10" max="10" width="7.7109375" style="0" customWidth="1"/>
    <col min="11" max="11" width="10.7109375" style="0" bestFit="1" customWidth="1"/>
    <col min="12" max="12" width="9.00390625" style="0" bestFit="1" customWidth="1"/>
    <col min="13" max="13" width="12.57421875" style="0" bestFit="1" customWidth="1"/>
    <col min="14" max="14" width="9.00390625" style="0" bestFit="1" customWidth="1"/>
    <col min="15" max="15" width="8.8515625" style="0" bestFit="1" customWidth="1"/>
  </cols>
  <sheetData>
    <row r="1" spans="1:15" ht="20.25">
      <c r="A1" s="16"/>
      <c r="B1" s="14" t="s">
        <v>13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2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>
      <c r="A3" s="10" t="s">
        <v>16</v>
      </c>
      <c r="B3" s="1" t="s">
        <v>0</v>
      </c>
      <c r="C3" s="4" t="s">
        <v>8</v>
      </c>
      <c r="D3" s="1" t="s">
        <v>14</v>
      </c>
      <c r="E3" s="1"/>
      <c r="F3" s="1" t="s">
        <v>4</v>
      </c>
      <c r="G3" s="1"/>
      <c r="H3" s="1" t="s">
        <v>11</v>
      </c>
      <c r="I3" s="1"/>
      <c r="J3" s="1" t="s">
        <v>3</v>
      </c>
      <c r="K3" s="1"/>
      <c r="L3" s="1" t="s">
        <v>15</v>
      </c>
      <c r="M3" s="1"/>
      <c r="N3" s="1" t="s">
        <v>18</v>
      </c>
      <c r="O3" s="5"/>
    </row>
    <row r="4" spans="1:15" ht="15.75">
      <c r="A4" s="10"/>
      <c r="B4" s="2"/>
      <c r="C4" s="5"/>
      <c r="D4" s="12">
        <v>7.54</v>
      </c>
      <c r="E4" s="2">
        <f>(((50/(D4+0.24))-3.79)/0.0069)</f>
        <v>382.1355389143475</v>
      </c>
      <c r="F4" s="12">
        <v>1.38</v>
      </c>
      <c r="G4" s="2">
        <f>((SQRT(F4)-0.841)/0.0008)</f>
        <v>417.1675155588414</v>
      </c>
      <c r="H4" s="12">
        <v>41.5</v>
      </c>
      <c r="I4" s="2">
        <f>((SQRT(H4)-1.936)/0.0124)</f>
        <v>363.3910776905293</v>
      </c>
      <c r="J4" s="12">
        <v>4.05</v>
      </c>
      <c r="K4" s="2">
        <f>((SQRT(J4)-1.15028)/0.00219)</f>
        <v>393.69003641543867</v>
      </c>
      <c r="L4" s="12">
        <v>29.41</v>
      </c>
      <c r="M4" s="5">
        <f>(((200/(L4+0.24))-3.79)/0.00345)</f>
        <v>856.6268299239927</v>
      </c>
      <c r="N4" s="12">
        <v>162</v>
      </c>
      <c r="O4" s="5">
        <f>(((800/N4)-2.325)/0.00644)</f>
        <v>405.78751629476255</v>
      </c>
    </row>
    <row r="5" spans="1:15" ht="15.75">
      <c r="A5" s="10"/>
      <c r="B5" s="2"/>
      <c r="C5" s="5"/>
      <c r="D5" s="12">
        <v>7.92</v>
      </c>
      <c r="E5" s="2">
        <f>(((50/(D5+0.24))-3.79)/0.0069)</f>
        <v>338.76101165103717</v>
      </c>
      <c r="F5" s="12">
        <v>1.35</v>
      </c>
      <c r="G5" s="2">
        <f>((SQRT(F5)-0.841)/0.0008)</f>
        <v>401.1187548277814</v>
      </c>
      <c r="H5" s="12">
        <v>40.8</v>
      </c>
      <c r="I5" s="2">
        <f>((SQRT(H5)-1.936)/0.0124)</f>
        <v>358.9909491184294</v>
      </c>
      <c r="J5" s="12">
        <v>3.87</v>
      </c>
      <c r="K5" s="2">
        <f>((SQRT(J5)-1.15028)/0.00219)</f>
        <v>373.0372407719636</v>
      </c>
      <c r="L5" s="12"/>
      <c r="M5" s="5">
        <v>0</v>
      </c>
      <c r="N5" s="12">
        <v>168</v>
      </c>
      <c r="O5" s="5">
        <f>(((800/N5)-2.325)/0.00644)</f>
        <v>378.40136054421765</v>
      </c>
    </row>
    <row r="6" spans="1:15" ht="15.75">
      <c r="A6" s="17"/>
      <c r="B6" s="2"/>
      <c r="C6" s="5"/>
      <c r="D6" s="12">
        <v>8.33</v>
      </c>
      <c r="E6" s="2">
        <f>(((50/(D6+0.24))-3.79)/0.0069)</f>
        <v>296.2761909593628</v>
      </c>
      <c r="F6" s="12"/>
      <c r="G6" s="2">
        <f>((SQRT(F6)-0.841)/0.0008)</f>
        <v>-1051.25</v>
      </c>
      <c r="H6" s="12">
        <v>34.23</v>
      </c>
      <c r="I6" s="2">
        <f>((SQRT(H6)-1.936)/0.0124)</f>
        <v>315.6968540745185</v>
      </c>
      <c r="J6" s="12">
        <v>3.8</v>
      </c>
      <c r="K6" s="2">
        <f>((SQRT(J6)-1.15028)/0.00219)</f>
        <v>364.8761958729647</v>
      </c>
      <c r="L6" s="12"/>
      <c r="M6" s="5">
        <v>0</v>
      </c>
      <c r="N6" s="12">
        <v>189</v>
      </c>
      <c r="O6" s="5">
        <f>(((800/N6)-2.325)/0.00644)</f>
        <v>296.24289329258266</v>
      </c>
    </row>
    <row r="7" spans="1:15" ht="15.75">
      <c r="A7" s="10">
        <f>RANK(C7,C4:C39,0)</f>
        <v>1</v>
      </c>
      <c r="B7" s="6" t="s">
        <v>43</v>
      </c>
      <c r="C7" s="5">
        <f>SUM(D7:O7)</f>
        <v>4669.1078317113415</v>
      </c>
      <c r="D7" s="11"/>
      <c r="E7" s="2">
        <f>SUM(E4:E6)-MIN(E4:E6)</f>
        <v>720.8965505653846</v>
      </c>
      <c r="F7" s="11"/>
      <c r="G7" s="2">
        <f>SUM(G4:G6)-MIN(G4:G6)</f>
        <v>818.2862703866228</v>
      </c>
      <c r="H7" s="11"/>
      <c r="I7" s="2">
        <f>SUM(I4:I6)-MIN(I4:I6)</f>
        <v>722.3820268089587</v>
      </c>
      <c r="J7" s="11"/>
      <c r="K7" s="2">
        <f>SUM(K4:K6)-MIN(K4:K6)</f>
        <v>766.7272771874023</v>
      </c>
      <c r="L7" s="11"/>
      <c r="M7" s="2">
        <f>SUM(M4:M5)-MIN(M4:M5)</f>
        <v>856.6268299239927</v>
      </c>
      <c r="N7" s="12"/>
      <c r="O7" s="2">
        <f>SUM(O4:O6)-MIN(O4:O6)</f>
        <v>784.1888768389801</v>
      </c>
    </row>
    <row r="8" spans="1:15" ht="15.75">
      <c r="A8" s="10"/>
      <c r="B8" s="2"/>
      <c r="C8" s="5"/>
      <c r="D8" s="12">
        <v>7.18</v>
      </c>
      <c r="E8" s="2">
        <f>(((50/(D8+0.24))-3.79)/0.0069)</f>
        <v>427.32528614398996</v>
      </c>
      <c r="F8" s="12">
        <v>1.3</v>
      </c>
      <c r="G8" s="2">
        <f>((SQRT(F8)-0.841)/0.0008)</f>
        <v>373.96928137392257</v>
      </c>
      <c r="H8" s="12">
        <v>35</v>
      </c>
      <c r="I8" s="2">
        <f>((SQRT(H8)-1.936)/0.0124)</f>
        <v>320.9741760564207</v>
      </c>
      <c r="J8" s="12">
        <v>4.32</v>
      </c>
      <c r="K8" s="2">
        <f>((SQRT(J8)-1.15028)/0.00219)</f>
        <v>423.82692652175933</v>
      </c>
      <c r="L8" s="12">
        <v>29.29</v>
      </c>
      <c r="M8" s="5">
        <f>(((200/(L8+0.24))-3.79)/0.00345)</f>
        <v>864.5720147037894</v>
      </c>
      <c r="N8" s="12">
        <v>160</v>
      </c>
      <c r="O8" s="5">
        <f>(((800/N8)-2.325)/0.00644)</f>
        <v>415.37267080745335</v>
      </c>
    </row>
    <row r="9" spans="1:15" ht="15.75">
      <c r="A9" s="10"/>
      <c r="B9" s="2"/>
      <c r="C9" s="5"/>
      <c r="D9" s="12">
        <v>7.56</v>
      </c>
      <c r="E9" s="2">
        <f>(((50/(D9+0.24))-3.79)/0.0069)</f>
        <v>379.7473058342624</v>
      </c>
      <c r="F9" s="12">
        <v>1.25</v>
      </c>
      <c r="G9" s="2">
        <f>((SQRT(F9)-0.841)/0.0008)</f>
        <v>346.29248593736867</v>
      </c>
      <c r="H9" s="12">
        <v>31.7</v>
      </c>
      <c r="I9" s="2">
        <f>((SQRT(H9)-1.936)/0.0124)</f>
        <v>297.9254277502983</v>
      </c>
      <c r="J9" s="12">
        <v>3.68</v>
      </c>
      <c r="K9" s="2">
        <f>((SQRT(J9)-1.15028)/0.00219)</f>
        <v>350.7089540297205</v>
      </c>
      <c r="L9" s="12"/>
      <c r="M9" s="5">
        <v>0</v>
      </c>
      <c r="N9" s="12">
        <v>168</v>
      </c>
      <c r="O9" s="5">
        <f>(((800/N9)-2.325)/0.00644)</f>
        <v>378.40136054421765</v>
      </c>
    </row>
    <row r="10" spans="1:15" ht="15.75">
      <c r="A10" s="17"/>
      <c r="B10" s="2"/>
      <c r="C10" s="5"/>
      <c r="D10" s="12">
        <v>8.18</v>
      </c>
      <c r="E10" s="2">
        <f>(((50/(D10+0.24))-3.79)/0.0069)</f>
        <v>311.3394609108748</v>
      </c>
      <c r="F10" s="12"/>
      <c r="G10" s="2">
        <v>0</v>
      </c>
      <c r="H10" s="12"/>
      <c r="I10" s="2">
        <v>0</v>
      </c>
      <c r="J10" s="12">
        <v>3.02</v>
      </c>
      <c r="K10" s="2">
        <f>((SQRT(J10)-1.15028)/0.00219)</f>
        <v>268.28069392615373</v>
      </c>
      <c r="L10" s="12"/>
      <c r="M10" s="5">
        <v>0</v>
      </c>
      <c r="N10" s="12">
        <v>183</v>
      </c>
      <c r="O10" s="5">
        <f>(((800/N10)-2.325)/0.00644)</f>
        <v>317.79265519465093</v>
      </c>
    </row>
    <row r="11" spans="1:15" ht="15.75">
      <c r="A11" s="10">
        <f>RANK(C11,C4:C39,0)</f>
        <v>3</v>
      </c>
      <c r="B11" s="6" t="s">
        <v>27</v>
      </c>
      <c r="C11" s="5">
        <f>SUM(D11:O11)</f>
        <v>4579.115889703202</v>
      </c>
      <c r="D11" s="11"/>
      <c r="E11" s="2">
        <f>SUM(E8:E10)-MIN(E8:E10)</f>
        <v>807.0725919782524</v>
      </c>
      <c r="F11" s="11"/>
      <c r="G11" s="2">
        <f>SUM(G8:G10)-MIN(G8:G10)</f>
        <v>720.2617673112912</v>
      </c>
      <c r="H11" s="11"/>
      <c r="I11" s="2">
        <f>SUM(I8:I10)-MIN(I8:I10)</f>
        <v>618.8996038067189</v>
      </c>
      <c r="J11" s="11"/>
      <c r="K11" s="2">
        <f>SUM(K8:K10)-MIN(K8:K10)</f>
        <v>774.5358805514796</v>
      </c>
      <c r="L11" s="11"/>
      <c r="M11" s="2">
        <f>SUM(M8:M9)-MIN(M8:M9)</f>
        <v>864.5720147037894</v>
      </c>
      <c r="N11" s="12"/>
      <c r="O11" s="2">
        <f>SUM(O8:O10)-MIN(O8:O10)</f>
        <v>793.774031351671</v>
      </c>
    </row>
    <row r="12" spans="1:15" ht="15.75">
      <c r="A12" s="10"/>
      <c r="B12" s="2"/>
      <c r="C12" s="5"/>
      <c r="D12" s="12">
        <v>7.42</v>
      </c>
      <c r="E12" s="2">
        <f>(((50/(D12+0.24))-3.79)/0.0069)</f>
        <v>396.7268324062512</v>
      </c>
      <c r="F12" s="12">
        <v>1.45</v>
      </c>
      <c r="G12" s="2">
        <f>((SQRT(F12)-0.841)/0.0008)</f>
        <v>453.94932234903706</v>
      </c>
      <c r="H12" s="12">
        <v>44.25</v>
      </c>
      <c r="I12" s="2">
        <f>((SQRT(H12)-1.936)/0.0124)</f>
        <v>380.32801192137384</v>
      </c>
      <c r="J12" s="12">
        <v>4.38</v>
      </c>
      <c r="K12" s="2">
        <f>((SQRT(J12)-1.15028)/0.00219)</f>
        <v>430.394956002573</v>
      </c>
      <c r="L12" s="12">
        <v>29.95</v>
      </c>
      <c r="M12" s="5">
        <f>(((200/(L12+0.24))-3.79)/0.00345)</f>
        <v>821.6551214290174</v>
      </c>
      <c r="N12" s="12">
        <v>167</v>
      </c>
      <c r="O12" s="5">
        <f>(((800/N12)-2.325)/0.00644)</f>
        <v>382.82906237214996</v>
      </c>
    </row>
    <row r="13" spans="1:15" ht="15.75">
      <c r="A13" s="10"/>
      <c r="B13" s="2"/>
      <c r="C13" s="5"/>
      <c r="D13" s="12">
        <v>7.87</v>
      </c>
      <c r="E13" s="2">
        <f>(((50/(D13+0.24))-3.79)/0.0069)</f>
        <v>344.23595846959387</v>
      </c>
      <c r="F13" s="12">
        <v>1.25</v>
      </c>
      <c r="G13" s="2">
        <f>((SQRT(F13)-0.841)/0.0008)</f>
        <v>346.29248593736867</v>
      </c>
      <c r="H13" s="12">
        <v>40.8</v>
      </c>
      <c r="I13" s="2">
        <f>((SQRT(H13)-1.936)/0.0124)</f>
        <v>358.9909491184294</v>
      </c>
      <c r="J13" s="12">
        <v>4.05</v>
      </c>
      <c r="K13" s="2">
        <f>((SQRT(J13)-1.15028)/0.00219)</f>
        <v>393.69003641543867</v>
      </c>
      <c r="L13" s="12">
        <v>31.71</v>
      </c>
      <c r="M13" s="5">
        <f>(((200/(L13+0.24))-3.79)/0.00345)</f>
        <v>715.8785239618062</v>
      </c>
      <c r="N13" s="12">
        <v>173</v>
      </c>
      <c r="O13" s="5">
        <f>(((800/N13)-2.325)/0.00644)</f>
        <v>357.030660970093</v>
      </c>
    </row>
    <row r="14" spans="1:15" ht="15.75">
      <c r="A14" s="17"/>
      <c r="B14" s="2"/>
      <c r="C14" s="5"/>
      <c r="D14" s="12">
        <v>7.93</v>
      </c>
      <c r="E14" s="2">
        <f>(((50/(D14+0.24))-3.79)/0.0069)</f>
        <v>337.6740638248807</v>
      </c>
      <c r="F14" s="12">
        <v>1.25</v>
      </c>
      <c r="G14" s="2">
        <f>((SQRT(F14)-0.841)/0.0008)</f>
        <v>346.29248593736867</v>
      </c>
      <c r="H14" s="12">
        <v>31.22</v>
      </c>
      <c r="I14" s="2">
        <f>((SQRT(H14)-1.936)/0.0124)</f>
        <v>294.47467886125787</v>
      </c>
      <c r="J14" s="12"/>
      <c r="K14" s="2">
        <v>0</v>
      </c>
      <c r="L14" s="12"/>
      <c r="M14" s="5">
        <v>0</v>
      </c>
      <c r="N14" s="12">
        <v>193</v>
      </c>
      <c r="O14" s="5">
        <f>(((800/N14)-2.325)/0.00644)</f>
        <v>282.62076400733747</v>
      </c>
    </row>
    <row r="15" spans="1:15" ht="15.75">
      <c r="A15" s="10">
        <f>RANK(C15,C4:C39,0)</f>
        <v>2</v>
      </c>
      <c r="B15" s="6" t="s">
        <v>49</v>
      </c>
      <c r="C15" s="5">
        <f>SUM(D15:O15)</f>
        <v>4666.123397391326</v>
      </c>
      <c r="D15" s="11"/>
      <c r="E15" s="2">
        <f>SUM(E12:E14)-MIN(E12:E14)</f>
        <v>740.962790875845</v>
      </c>
      <c r="F15" s="11"/>
      <c r="G15" s="2">
        <f>SUM(G12:G14)-MIN(G12:G14)</f>
        <v>800.2418082864058</v>
      </c>
      <c r="H15" s="11"/>
      <c r="I15" s="2">
        <f>SUM(I12:I14)-MIN(I12:I14)</f>
        <v>739.3189610398033</v>
      </c>
      <c r="J15" s="11"/>
      <c r="K15" s="2">
        <f>SUM(K12:K14)-MIN(K12:K14)</f>
        <v>824.0849924180117</v>
      </c>
      <c r="L15" s="11"/>
      <c r="M15" s="2">
        <f>SUM(M12:M13)-MIN(M12:M13)</f>
        <v>821.6551214290173</v>
      </c>
      <c r="N15" s="12"/>
      <c r="O15" s="2">
        <f>SUM(O12:O14)-MIN(O12:O14)</f>
        <v>739.8597233422429</v>
      </c>
    </row>
    <row r="16" spans="1:15" ht="15.75">
      <c r="A16" s="10"/>
      <c r="B16" s="2"/>
      <c r="C16" s="5"/>
      <c r="D16" s="12">
        <v>7.74</v>
      </c>
      <c r="E16" s="2">
        <f>(((50/(D16+0.24))-3.79)/0.0069)</f>
        <v>358.791907304493</v>
      </c>
      <c r="F16" s="12">
        <v>1.25</v>
      </c>
      <c r="G16" s="2">
        <f>((SQRT(F16)-0.841)/0.0008)</f>
        <v>346.29248593736867</v>
      </c>
      <c r="H16" s="12">
        <v>37.05</v>
      </c>
      <c r="I16" s="2">
        <f>((SQRT(H16)-1.936)/0.0124)</f>
        <v>334.74767075913553</v>
      </c>
      <c r="J16" s="12">
        <v>4.38</v>
      </c>
      <c r="K16" s="2">
        <f>((SQRT(J16)-1.15028)/0.00219)</f>
        <v>430.394956002573</v>
      </c>
      <c r="L16" s="12">
        <v>28.95</v>
      </c>
      <c r="M16" s="5">
        <f>(((200/(L16+0.24))-3.79)/0.00345)</f>
        <v>887.4381240349338</v>
      </c>
      <c r="N16" s="12">
        <v>165</v>
      </c>
      <c r="O16" s="5">
        <f>(((800/N16)-2.325)/0.00644)</f>
        <v>391.8454733672125</v>
      </c>
    </row>
    <row r="17" spans="1:15" ht="15.75">
      <c r="A17" s="10"/>
      <c r="B17" s="2"/>
      <c r="C17" s="5"/>
      <c r="D17" s="12">
        <v>7.82</v>
      </c>
      <c r="E17" s="2">
        <f>(((50/(D17+0.24))-3.79)/0.0069)</f>
        <v>349.77883266803315</v>
      </c>
      <c r="F17" s="12">
        <v>1.15</v>
      </c>
      <c r="G17" s="2">
        <f>((SQRT(F17)-0.841)/0.0008)</f>
        <v>289.2256618454511</v>
      </c>
      <c r="H17" s="12">
        <v>36.92</v>
      </c>
      <c r="I17" s="2">
        <f>((SQRT(H17)-1.936)/0.0124)</f>
        <v>333.8857268052682</v>
      </c>
      <c r="J17" s="12">
        <v>3.93</v>
      </c>
      <c r="K17" s="2">
        <f>((SQRT(J17)-1.15028)/0.00219)</f>
        <v>379.97386308671275</v>
      </c>
      <c r="L17" s="12">
        <v>29.21</v>
      </c>
      <c r="M17" s="5">
        <f>(((200/(L17+0.24))-3.79)/0.00345)</f>
        <v>869.9047759651584</v>
      </c>
      <c r="N17" s="12">
        <v>172</v>
      </c>
      <c r="O17" s="5">
        <f>(((800/N17)-2.325)/0.00644)</f>
        <v>361.2054022822476</v>
      </c>
    </row>
    <row r="18" spans="1:15" ht="15.75">
      <c r="A18" s="17"/>
      <c r="B18" s="2"/>
      <c r="C18" s="5"/>
      <c r="D18" s="12">
        <v>7.94</v>
      </c>
      <c r="E18" s="2">
        <f>(((50/(D18+0.24))-3.79)/0.0069)</f>
        <v>336.58977357287125</v>
      </c>
      <c r="F18" s="12">
        <v>1.15</v>
      </c>
      <c r="G18" s="2">
        <f>((SQRT(F18)-0.841)/0.0008)</f>
        <v>289.2256618454511</v>
      </c>
      <c r="H18" s="12"/>
      <c r="I18" s="2">
        <v>0</v>
      </c>
      <c r="J18" s="12"/>
      <c r="K18" s="2">
        <v>0</v>
      </c>
      <c r="L18" s="12"/>
      <c r="M18" s="5">
        <v>0</v>
      </c>
      <c r="N18" s="12"/>
      <c r="O18" s="5">
        <v>0</v>
      </c>
    </row>
    <row r="19" spans="1:15" ht="15.75">
      <c r="A19" s="10">
        <f>RANK(C19,C4:C39,0)</f>
        <v>5</v>
      </c>
      <c r="B19" s="6" t="s">
        <v>45</v>
      </c>
      <c r="C19" s="5">
        <f>SUM(D19:O19)</f>
        <v>4463.580104093429</v>
      </c>
      <c r="D19" s="11"/>
      <c r="E19" s="2">
        <f>SUM(E16:E18)-MIN(E16:E18)</f>
        <v>708.5707399725261</v>
      </c>
      <c r="F19" s="11"/>
      <c r="G19" s="2">
        <f>SUM(G16:G18)-MIN(G16:G18)</f>
        <v>635.5181477828198</v>
      </c>
      <c r="H19" s="11"/>
      <c r="I19" s="2">
        <f>SUM(I16:I18)-MIN(I16:I18)</f>
        <v>668.6333975644037</v>
      </c>
      <c r="J19" s="11"/>
      <c r="K19" s="2">
        <f>SUM(K16:K18)-MIN(K16:K18)</f>
        <v>810.3688190892858</v>
      </c>
      <c r="L19" s="11"/>
      <c r="M19" s="2">
        <f>SUM(M16:M17)-MIN(M16:M17)</f>
        <v>887.4381240349338</v>
      </c>
      <c r="N19" s="12"/>
      <c r="O19" s="2">
        <f>SUM(O16:O18)-MIN(O16:O18)</f>
        <v>753.0508756494601</v>
      </c>
    </row>
    <row r="20" spans="1:15" ht="15.75">
      <c r="A20" s="10"/>
      <c r="B20" s="2"/>
      <c r="C20" s="5"/>
      <c r="D20" s="12">
        <v>7.03</v>
      </c>
      <c r="E20" s="2">
        <f>(((50/(D20+0.24))-3.79)/0.0069)</f>
        <v>447.47523074776217</v>
      </c>
      <c r="F20" s="12">
        <v>1.15</v>
      </c>
      <c r="G20" s="2">
        <f>((SQRT(F20)-0.841)/0.0008)</f>
        <v>289.2256618454511</v>
      </c>
      <c r="H20" s="12">
        <v>45</v>
      </c>
      <c r="I20" s="2">
        <f>((SQRT(H20)-1.936)/0.0124)</f>
        <v>384.85515584672333</v>
      </c>
      <c r="J20" s="12">
        <v>3.74</v>
      </c>
      <c r="K20" s="2">
        <f>((SQRT(J20)-1.15028)/0.00219)</f>
        <v>357.8209865668363</v>
      </c>
      <c r="L20" s="12">
        <v>30.11</v>
      </c>
      <c r="M20" s="5">
        <f>(((200/(L20+0.24))-3.79)/0.00345)</f>
        <v>811.5321252059308</v>
      </c>
      <c r="N20" s="12">
        <v>168</v>
      </c>
      <c r="O20" s="5">
        <f>(((800/N20)-2.325)/0.00644)</f>
        <v>378.40136054421765</v>
      </c>
    </row>
    <row r="21" spans="1:15" ht="15.75">
      <c r="A21" s="10"/>
      <c r="B21" s="2"/>
      <c r="C21" s="5"/>
      <c r="D21" s="12">
        <v>8.26</v>
      </c>
      <c r="E21" s="2">
        <f>(((50/(D21+0.24))-3.79)/0.0069)</f>
        <v>303.23955669224216</v>
      </c>
      <c r="F21" s="29">
        <v>1.3</v>
      </c>
      <c r="G21" s="2">
        <f>((SQRT(F21)-0.841)/0.0008)</f>
        <v>373.96928137392257</v>
      </c>
      <c r="H21" s="12">
        <v>25.2</v>
      </c>
      <c r="I21" s="2">
        <f>((SQRT(H21)-1.936)/0.0124)</f>
        <v>248.70646445197207</v>
      </c>
      <c r="J21" s="12">
        <v>3.59</v>
      </c>
      <c r="K21" s="2">
        <f>((SQRT(J21)-1.15028)/0.00219)</f>
        <v>339.93129321901444</v>
      </c>
      <c r="L21" s="12"/>
      <c r="M21" s="5">
        <v>0</v>
      </c>
      <c r="N21" s="12">
        <v>203</v>
      </c>
      <c r="O21" s="5">
        <f>(((800/N21)-2.325)/0.00644)</f>
        <v>250.9140837744393</v>
      </c>
    </row>
    <row r="22" spans="1:15" ht="15.75">
      <c r="A22" s="17"/>
      <c r="B22" s="2"/>
      <c r="C22" s="5"/>
      <c r="D22" s="12"/>
      <c r="E22" s="2">
        <v>0</v>
      </c>
      <c r="F22" s="12"/>
      <c r="G22" s="2">
        <v>0</v>
      </c>
      <c r="H22" s="12"/>
      <c r="I22" s="2">
        <v>0</v>
      </c>
      <c r="J22" s="12"/>
      <c r="K22" s="2">
        <f>((SQRT(J22)-1.15028)/0.00219)</f>
        <v>-525.2420091324201</v>
      </c>
      <c r="L22" s="12"/>
      <c r="M22" s="5">
        <v>0</v>
      </c>
      <c r="N22" s="12"/>
      <c r="O22" s="5">
        <v>0</v>
      </c>
    </row>
    <row r="23" spans="1:15" ht="15.75">
      <c r="A23" s="10">
        <f>RANK(C23,C4:C39,0)</f>
        <v>6</v>
      </c>
      <c r="B23" s="6" t="s">
        <v>51</v>
      </c>
      <c r="C23" s="5">
        <f>SUM(D23:O23)</f>
        <v>4186.071200268512</v>
      </c>
      <c r="D23" s="11"/>
      <c r="E23" s="2">
        <f>SUM(E20:E22)-MIN(E20:E22)</f>
        <v>750.7147874400043</v>
      </c>
      <c r="F23" s="11"/>
      <c r="G23" s="2">
        <f>SUM(G20:G22)-MIN(G20:G22)</f>
        <v>663.1949432193737</v>
      </c>
      <c r="H23" s="11"/>
      <c r="I23" s="2">
        <f>SUM(I20:I22)-MIN(I20:I22)</f>
        <v>633.5616202986954</v>
      </c>
      <c r="J23" s="11"/>
      <c r="K23" s="2">
        <f>SUM(K20:K22)-MIN(K20:K22)</f>
        <v>697.7522797858508</v>
      </c>
      <c r="L23" s="11"/>
      <c r="M23" s="2">
        <f>SUM(M20:M21)-MIN(M20:M21)</f>
        <v>811.5321252059308</v>
      </c>
      <c r="N23" s="12"/>
      <c r="O23" s="2">
        <f>SUM(O20:O22)-MIN(O20:O22)</f>
        <v>629.315444318657</v>
      </c>
    </row>
    <row r="24" spans="1:15" ht="15.75">
      <c r="A24" s="10"/>
      <c r="B24" s="2"/>
      <c r="C24" s="5"/>
      <c r="D24" s="12">
        <v>7.9</v>
      </c>
      <c r="E24" s="2">
        <f>(((50/(D24+0.24))-3.79)/0.0069)</f>
        <v>340.9429192037887</v>
      </c>
      <c r="F24" s="12">
        <v>1.25</v>
      </c>
      <c r="G24" s="2">
        <f>((SQRT(F24)-0.841)/0.0008)</f>
        <v>346.29248593736867</v>
      </c>
      <c r="H24" s="12">
        <v>44.9</v>
      </c>
      <c r="I24" s="2">
        <f>((SQRT(H24)-1.936)/0.0124)</f>
        <v>384.2537279919663</v>
      </c>
      <c r="J24" s="12">
        <v>4.06</v>
      </c>
      <c r="K24" s="2">
        <f>((SQRT(J24)-1.15028)/0.00219)</f>
        <v>394.82382098675276</v>
      </c>
      <c r="L24" s="12">
        <v>30.48</v>
      </c>
      <c r="M24" s="5">
        <f>(((200/(L24+0.24))-3.79)/0.00345)</f>
        <v>788.5265700483093</v>
      </c>
      <c r="N24" s="12">
        <v>166</v>
      </c>
      <c r="O24" s="5">
        <f>(((800/N24)-2.325)/0.00644)</f>
        <v>387.31011000523836</v>
      </c>
    </row>
    <row r="25" spans="1:15" ht="15.75">
      <c r="A25" s="10"/>
      <c r="B25" s="2"/>
      <c r="C25" s="5"/>
      <c r="D25" s="12">
        <v>7.91</v>
      </c>
      <c r="E25" s="2">
        <f>(((50/(D25+0.24))-3.79)/0.0069)</f>
        <v>339.8506268338224</v>
      </c>
      <c r="F25" s="12">
        <v>1.15</v>
      </c>
      <c r="G25" s="2">
        <f>((SQRT(F25)-0.841)/0.0008)</f>
        <v>289.2256618454511</v>
      </c>
      <c r="H25" s="12">
        <v>40.63</v>
      </c>
      <c r="I25" s="2">
        <f>((SQRT(H25)-1.936)/0.0124)</f>
        <v>357.9166622736545</v>
      </c>
      <c r="J25" s="12">
        <v>3.38</v>
      </c>
      <c r="K25" s="2">
        <f>((SQRT(J25)-1.15028)/0.00219)</f>
        <v>314.24549364612943</v>
      </c>
      <c r="L25" s="12">
        <v>31.35</v>
      </c>
      <c r="M25" s="5">
        <f>(((200/(L25+0.24))-3.79)/0.00345)</f>
        <v>736.5557803561023</v>
      </c>
      <c r="N25" s="12">
        <v>206</v>
      </c>
      <c r="O25" s="5">
        <f>(((800/N25)-2.325)/0.00644)</f>
        <v>242.00235180606643</v>
      </c>
    </row>
    <row r="26" spans="1:15" ht="15.75">
      <c r="A26" s="17"/>
      <c r="B26" s="2"/>
      <c r="C26" s="5"/>
      <c r="D26" s="12">
        <v>8.6</v>
      </c>
      <c r="E26" s="2">
        <f>(((50/(D26+0.24))-3.79)/0.0069)</f>
        <v>270.4505213456621</v>
      </c>
      <c r="F26" s="12"/>
      <c r="G26" s="2">
        <v>0</v>
      </c>
      <c r="H26" s="12">
        <v>38.3</v>
      </c>
      <c r="I26" s="2">
        <f>((SQRT(H26)-1.936)/0.0124)</f>
        <v>342.95962731502584</v>
      </c>
      <c r="J26" s="12">
        <v>3.28</v>
      </c>
      <c r="K26" s="2">
        <f>((SQRT(J26)-1.15028)/0.00219)</f>
        <v>301.7338025696271</v>
      </c>
      <c r="L26" s="12"/>
      <c r="M26" s="5">
        <v>0</v>
      </c>
      <c r="N26" s="12"/>
      <c r="O26" s="5">
        <v>0</v>
      </c>
    </row>
    <row r="27" spans="1:15" ht="15.75">
      <c r="A27" s="10">
        <f>RANK(C27,C4:C39,0)</f>
        <v>7</v>
      </c>
      <c r="B27" s="6" t="s">
        <v>48</v>
      </c>
      <c r="C27" s="5">
        <f>SUM(D27:O27)</f>
        <v>4185.390430578547</v>
      </c>
      <c r="D27" s="11"/>
      <c r="E27" s="2">
        <f>SUM(E24:E26)-MIN(E24:E26)</f>
        <v>680.7935460376111</v>
      </c>
      <c r="F27" s="11"/>
      <c r="G27" s="2">
        <f>SUM(G24:G26)-MIN(G24:G26)</f>
        <v>635.5181477828198</v>
      </c>
      <c r="H27" s="11"/>
      <c r="I27" s="2">
        <f>SUM(I24:I26)-MIN(I24:I26)</f>
        <v>742.1703902656208</v>
      </c>
      <c r="J27" s="11"/>
      <c r="K27" s="2">
        <f>SUM(K24:K26)-MIN(K24:K26)</f>
        <v>709.0693146328822</v>
      </c>
      <c r="L27" s="11"/>
      <c r="M27" s="2">
        <f>SUM(M24:M25)-MIN(M24:M25)</f>
        <v>788.5265700483092</v>
      </c>
      <c r="N27" s="12"/>
      <c r="O27" s="2">
        <f>SUM(O24:O26)-MIN(O24:O26)</f>
        <v>629.3124618113047</v>
      </c>
    </row>
    <row r="28" spans="1:15" ht="15.75">
      <c r="A28" s="10"/>
      <c r="B28" s="2"/>
      <c r="C28" s="5"/>
      <c r="D28" s="12">
        <v>7.67</v>
      </c>
      <c r="E28" s="2">
        <f>(((50/(D28+0.24))-3.79)/0.0069)</f>
        <v>366.8279008409828</v>
      </c>
      <c r="F28" s="12">
        <v>1.15</v>
      </c>
      <c r="G28" s="2">
        <f>((SQRT(F28)-0.841)/0.0008)</f>
        <v>289.2256618454511</v>
      </c>
      <c r="H28" s="12">
        <v>46.9</v>
      </c>
      <c r="I28" s="2">
        <f>((SQRT(H28)-1.936)/0.0124)</f>
        <v>396.1578602665785</v>
      </c>
      <c r="J28" s="12">
        <v>3.91</v>
      </c>
      <c r="K28" s="2">
        <f>((SQRT(J28)-1.15028)/0.00219)</f>
        <v>377.66757686233746</v>
      </c>
      <c r="L28" s="12">
        <v>31.39</v>
      </c>
      <c r="M28" s="5">
        <f>(((200/(L28+0.24))-3.79)/0.00345)</f>
        <v>734.2350639413144</v>
      </c>
      <c r="N28" s="12">
        <v>173</v>
      </c>
      <c r="O28" s="5">
        <f>(((800/N28)-2.325)/0.00644)</f>
        <v>357.030660970093</v>
      </c>
    </row>
    <row r="29" spans="1:15" ht="15.75">
      <c r="A29" s="10"/>
      <c r="B29" s="2"/>
      <c r="C29" s="5"/>
      <c r="D29" s="12">
        <v>8.06</v>
      </c>
      <c r="E29" s="2">
        <f>(((50/(D29+0.24))-3.79)/0.0069)</f>
        <v>323.78208486118376</v>
      </c>
      <c r="F29" s="12">
        <v>1.15</v>
      </c>
      <c r="G29" s="2">
        <f>((SQRT(F29)-0.841)/0.0008)</f>
        <v>289.2256618454511</v>
      </c>
      <c r="H29" s="12">
        <v>42.3</v>
      </c>
      <c r="I29" s="2">
        <f>((SQRT(H29)-1.936)/0.0124)</f>
        <v>368.3745981131967</v>
      </c>
      <c r="J29" s="12">
        <v>3.83</v>
      </c>
      <c r="K29" s="2">
        <f>((SQRT(J29)-1.15028)/0.00219)</f>
        <v>368.3829128210469</v>
      </c>
      <c r="L29" s="12">
        <v>33.17</v>
      </c>
      <c r="M29" s="5">
        <f>(((200/(L29+0.24))-3.79)/0.00345)</f>
        <v>636.5888890334836</v>
      </c>
      <c r="N29" s="12">
        <v>189</v>
      </c>
      <c r="O29" s="5">
        <f>(((800/N29)-2.325)/0.00644)</f>
        <v>296.24289329258266</v>
      </c>
    </row>
    <row r="30" spans="1:15" ht="15.75">
      <c r="A30" s="17"/>
      <c r="B30" s="2"/>
      <c r="C30" s="5"/>
      <c r="D30" s="12">
        <v>8.75</v>
      </c>
      <c r="E30" s="2">
        <f>(((50/(D30+0.24))-3.79)/0.0069)</f>
        <v>256.77322629008074</v>
      </c>
      <c r="F30" s="12"/>
      <c r="G30" s="2">
        <v>0</v>
      </c>
      <c r="H30" s="12">
        <v>38.6</v>
      </c>
      <c r="I30" s="2">
        <f>((SQRT(H30)-1.936)/0.0124)</f>
        <v>344.91046990351833</v>
      </c>
      <c r="J30" s="12">
        <v>2.77</v>
      </c>
      <c r="K30" s="2">
        <f>((SQRT(J30)-1.15028)/0.00219)</f>
        <v>234.7268026069972</v>
      </c>
      <c r="L30" s="12"/>
      <c r="M30" s="5">
        <v>0</v>
      </c>
      <c r="N30" s="12">
        <v>208</v>
      </c>
      <c r="O30" s="5">
        <f>(((800/N30)-2.325)/0.00644)</f>
        <v>236.2040133779264</v>
      </c>
    </row>
    <row r="31" spans="1:15" ht="15.75">
      <c r="A31" s="10">
        <f>RANK(C31,C4:C39,0)</f>
        <v>8</v>
      </c>
      <c r="B31" s="6" t="s">
        <v>56</v>
      </c>
      <c r="C31" s="5">
        <f>SUM(D31:O31)</f>
        <v>4167.152875660218</v>
      </c>
      <c r="D31" s="11"/>
      <c r="E31" s="2">
        <f>SUM(E28:E30)-MIN(E28:E30)</f>
        <v>690.6099857021666</v>
      </c>
      <c r="F31" s="11"/>
      <c r="G31" s="2">
        <f>SUM(G28:G30)-MIN(G28:G30)</f>
        <v>578.4513236909022</v>
      </c>
      <c r="H31" s="11"/>
      <c r="I31" s="2">
        <f>SUM(I28:I30)-MIN(I28:I30)</f>
        <v>764.5324583797751</v>
      </c>
      <c r="J31" s="11"/>
      <c r="K31" s="2">
        <f>SUM(K28:K30)-MIN(K28:K30)</f>
        <v>746.0504896833843</v>
      </c>
      <c r="L31" s="11"/>
      <c r="M31" s="2">
        <f>SUM(M28:M29)-MIN(M28:M29)</f>
        <v>734.2350639413144</v>
      </c>
      <c r="N31" s="12"/>
      <c r="O31" s="2">
        <f>SUM(O28:O30)-MIN(O28:O30)</f>
        <v>653.2735542626756</v>
      </c>
    </row>
    <row r="32" spans="1:15" ht="15.75">
      <c r="A32" s="10"/>
      <c r="B32" s="2"/>
      <c r="C32" s="5"/>
      <c r="D32" s="12">
        <v>7.11</v>
      </c>
      <c r="E32" s="2">
        <f>(((50/(D32+0.24))-3.79)/0.0069)</f>
        <v>436.6262447007788</v>
      </c>
      <c r="F32" s="12">
        <v>1.2</v>
      </c>
      <c r="G32" s="2">
        <f>((SQRT(F32)-0.841)/0.0008)</f>
        <v>318.0563937629152</v>
      </c>
      <c r="H32" s="12">
        <v>55</v>
      </c>
      <c r="I32" s="2">
        <f>((SQRT(H32)-1.936)/0.0124)</f>
        <v>441.95149089481157</v>
      </c>
      <c r="J32" s="12">
        <v>4.54</v>
      </c>
      <c r="K32" s="2">
        <f>((SQRT(J32)-1.15028)/0.00219)</f>
        <v>447.6929567425807</v>
      </c>
      <c r="L32" s="12">
        <v>30.58</v>
      </c>
      <c r="M32" s="5">
        <f>(((200/(L32+0.24))-3.79)/0.00345)</f>
        <v>782.4036716229816</v>
      </c>
      <c r="N32" s="12">
        <v>168</v>
      </c>
      <c r="O32" s="5">
        <f>(((800/N32)-2.325)/0.00644)</f>
        <v>378.40136054421765</v>
      </c>
    </row>
    <row r="33" spans="1:15" ht="15.75">
      <c r="A33" s="10"/>
      <c r="B33" s="2"/>
      <c r="C33" s="5"/>
      <c r="D33" s="12">
        <v>7.86</v>
      </c>
      <c r="E33" s="2">
        <f>(((50/(D33+0.24))-3.79)/0.0069)</f>
        <v>345.3390588656289</v>
      </c>
      <c r="F33" s="12">
        <v>1.2</v>
      </c>
      <c r="G33" s="2">
        <f>((SQRT(F33)-0.841)/0.0008)</f>
        <v>318.0563937629152</v>
      </c>
      <c r="H33" s="12">
        <v>42.25</v>
      </c>
      <c r="I33" s="2">
        <f>((SQRT(H33)-1.936)/0.0124)</f>
        <v>368.06451612903226</v>
      </c>
      <c r="J33" s="12">
        <v>4.09</v>
      </c>
      <c r="K33" s="2">
        <f>((SQRT(J33)-1.15028)/0.00219)</f>
        <v>398.2168226555563</v>
      </c>
      <c r="L33" s="12"/>
      <c r="M33" s="5">
        <v>0</v>
      </c>
      <c r="N33" s="12">
        <v>182</v>
      </c>
      <c r="O33" s="5">
        <f>(((800/N33)-2.325)/0.00644)</f>
        <v>321.5224216777012</v>
      </c>
    </row>
    <row r="34" spans="1:15" ht="15.75">
      <c r="A34" s="17"/>
      <c r="B34" s="2"/>
      <c r="C34" s="5"/>
      <c r="D34" s="12">
        <v>7.9</v>
      </c>
      <c r="E34" s="2">
        <f>(((50/(D34+0.24))-3.79)/0.0069)</f>
        <v>340.9429192037887</v>
      </c>
      <c r="F34" s="12"/>
      <c r="G34" s="2">
        <v>0</v>
      </c>
      <c r="H34" s="12">
        <v>40</v>
      </c>
      <c r="I34" s="2">
        <f>((SQRT(H34)-1.936)/0.0124)</f>
        <v>353.9157516400612</v>
      </c>
      <c r="J34" s="12">
        <v>4.08</v>
      </c>
      <c r="K34" s="2">
        <f>((SQRT(J34)-1.15028)/0.00219)</f>
        <v>397.0872089828382</v>
      </c>
      <c r="L34" s="12"/>
      <c r="M34" s="5">
        <v>0</v>
      </c>
      <c r="N34" s="12">
        <v>184</v>
      </c>
      <c r="O34" s="5">
        <f>(((800/N34)-2.325)/0.00644)</f>
        <v>314.10342965163375</v>
      </c>
    </row>
    <row r="35" spans="1:15" ht="15.75">
      <c r="A35" s="10">
        <f>RANK(C35,C4:C39,0)</f>
        <v>4</v>
      </c>
      <c r="B35" s="6" t="s">
        <v>57</v>
      </c>
      <c r="C35" s="5">
        <f>SUM(D35:O35)</f>
        <v>4556.33133135912</v>
      </c>
      <c r="D35" s="11"/>
      <c r="E35" s="2">
        <f>SUM(E32:E34)-MIN(E32:E34)</f>
        <v>781.9653035664076</v>
      </c>
      <c r="F35" s="11"/>
      <c r="G35" s="2">
        <f>SUM(G32:G34)-MIN(G32:G34)</f>
        <v>636.1127875258304</v>
      </c>
      <c r="H35" s="11"/>
      <c r="I35" s="2">
        <f>SUM(I32:I34)-MIN(I32:I34)</f>
        <v>810.0160070238437</v>
      </c>
      <c r="J35" s="11"/>
      <c r="K35" s="2">
        <f>SUM(K32:K34)-MIN(K32:K34)</f>
        <v>845.9097793981372</v>
      </c>
      <c r="L35" s="11"/>
      <c r="M35" s="2">
        <f>SUM(M32:M33)-MIN(M32:M33)</f>
        <v>782.4036716229816</v>
      </c>
      <c r="N35" s="12"/>
      <c r="O35" s="2">
        <f>SUM(O32:O34)-MIN(O32:O34)</f>
        <v>699.9237822219188</v>
      </c>
    </row>
    <row r="36" spans="1:15" ht="15.75">
      <c r="A36" s="10"/>
      <c r="B36" s="2"/>
      <c r="C36" s="5"/>
      <c r="D36" s="12">
        <v>7.87</v>
      </c>
      <c r="E36" s="2">
        <f>(((50/(D36+0.24))-3.79)/0.0069)</f>
        <v>344.23595846959387</v>
      </c>
      <c r="F36" s="12"/>
      <c r="G36" s="2">
        <v>0</v>
      </c>
      <c r="H36" s="12">
        <v>46.05</v>
      </c>
      <c r="I36" s="2">
        <f>((SQRT(H36)-1.936)/0.0124)</f>
        <v>391.13024442979184</v>
      </c>
      <c r="J36" s="12">
        <v>4.06</v>
      </c>
      <c r="K36" s="2">
        <f>((SQRT(J36)-1.15028)/0.00219)</f>
        <v>394.82382098675276</v>
      </c>
      <c r="L36" s="12">
        <v>32.1</v>
      </c>
      <c r="M36" s="5">
        <f>(((200/(L36+0.24))-3.79)/0.00345)</f>
        <v>693.9976517616268</v>
      </c>
      <c r="N36" s="12">
        <v>166</v>
      </c>
      <c r="O36" s="5">
        <f>(((800/N36)-2.325)/0.00644)</f>
        <v>387.31011000523836</v>
      </c>
    </row>
    <row r="37" spans="1:15" ht="15.75">
      <c r="A37" s="10"/>
      <c r="B37" s="2"/>
      <c r="C37" s="5"/>
      <c r="D37" s="12">
        <v>8.23</v>
      </c>
      <c r="E37" s="2">
        <f>(((50/(D37+0.24))-3.79)/0.0069)</f>
        <v>306.2590900535564</v>
      </c>
      <c r="F37" s="12"/>
      <c r="G37" s="2">
        <v>0</v>
      </c>
      <c r="H37" s="12">
        <v>41.1</v>
      </c>
      <c r="I37" s="2">
        <f>((SQRT(H37)-1.936)/0.0124)</f>
        <v>360.8813040266002</v>
      </c>
      <c r="J37" s="12">
        <v>3.45</v>
      </c>
      <c r="K37" s="2">
        <f>((SQRT(J37)-1.15028)/0.00219)</f>
        <v>322.8938639729091</v>
      </c>
      <c r="L37" s="12"/>
      <c r="M37" s="5">
        <v>0</v>
      </c>
      <c r="N37" s="12">
        <v>174</v>
      </c>
      <c r="O37" s="5">
        <f>(((800/N37)-2.325)/0.00644)</f>
        <v>352.9039051902619</v>
      </c>
    </row>
    <row r="38" spans="1:15" ht="15.75">
      <c r="A38" s="17"/>
      <c r="B38" s="2"/>
      <c r="C38" s="5"/>
      <c r="D38" s="12">
        <v>8.36</v>
      </c>
      <c r="E38" s="2">
        <f>(((50/(D38+0.24))-3.79)/0.0069)</f>
        <v>293.32659251769473</v>
      </c>
      <c r="F38" s="12"/>
      <c r="G38" s="2">
        <v>0</v>
      </c>
      <c r="H38" s="12">
        <v>36.6</v>
      </c>
      <c r="I38" s="2">
        <f>((SQRT(H38)-1.936)/0.0124)</f>
        <v>331.75753104045725</v>
      </c>
      <c r="J38" s="12">
        <v>3.2</v>
      </c>
      <c r="K38" s="2">
        <f>((SQRT(J38)-1.15028)/0.00219)</f>
        <v>291.5864757990099</v>
      </c>
      <c r="L38" s="12"/>
      <c r="M38" s="5">
        <v>0</v>
      </c>
      <c r="N38" s="12">
        <v>182</v>
      </c>
      <c r="O38" s="5">
        <f>(((800/N38)-2.325)/0.00644)</f>
        <v>321.5224216777012</v>
      </c>
    </row>
    <row r="39" spans="1:15" ht="15.75">
      <c r="A39" s="10">
        <f>RANK(C39,C4:C39,0)</f>
        <v>9</v>
      </c>
      <c r="B39" s="6" t="s">
        <v>53</v>
      </c>
      <c r="C39" s="5">
        <f>SUM(D39:O39)</f>
        <v>3554.435948896331</v>
      </c>
      <c r="D39" s="11"/>
      <c r="E39" s="2">
        <f>SUM(E36:E38)-MIN(E36:E38)</f>
        <v>650.4950485231502</v>
      </c>
      <c r="F39" s="11"/>
      <c r="G39" s="2">
        <f>SUM(G36:G38)-MIN(G36:G38)</f>
        <v>0</v>
      </c>
      <c r="H39" s="11"/>
      <c r="I39" s="2">
        <f>SUM(I36:I38)-MIN(I36:I38)</f>
        <v>752.0115484563921</v>
      </c>
      <c r="J39" s="11"/>
      <c r="K39" s="2">
        <f>SUM(K36:K38)-MIN(K36:K38)</f>
        <v>717.7176849596619</v>
      </c>
      <c r="L39" s="11"/>
      <c r="M39" s="2">
        <f>SUM(M36:M37)-MIN(M36:M37)</f>
        <v>693.9976517616268</v>
      </c>
      <c r="N39" s="12"/>
      <c r="O39" s="2">
        <f>SUM(O36:O38)-MIN(O36:O38)</f>
        <v>740.2140151955002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3" width="18.7109375" style="0" bestFit="1" customWidth="1"/>
    <col min="4" max="4" width="7.140625" style="0" bestFit="1" customWidth="1"/>
    <col min="5" max="5" width="8.28125" style="0" bestFit="1" customWidth="1"/>
    <col min="6" max="6" width="7.7109375" style="0" bestFit="1" customWidth="1"/>
    <col min="7" max="7" width="9.57421875" style="0" bestFit="1" customWidth="1"/>
    <col min="8" max="8" width="7.7109375" style="0" customWidth="1"/>
    <col min="9" max="9" width="8.28125" style="0" customWidth="1"/>
    <col min="10" max="10" width="8.140625" style="0" customWidth="1"/>
    <col min="11" max="11" width="9.57421875" style="0" bestFit="1" customWidth="1"/>
    <col min="12" max="12" width="7.7109375" style="0" bestFit="1" customWidth="1"/>
    <col min="13" max="13" width="9.57421875" style="0" bestFit="1" customWidth="1"/>
    <col min="14" max="14" width="9.7109375" style="0" bestFit="1" customWidth="1"/>
    <col min="15" max="15" width="12.140625" style="0" bestFit="1" customWidth="1"/>
    <col min="16" max="17" width="8.28125" style="0" bestFit="1" customWidth="1"/>
  </cols>
  <sheetData>
    <row r="1" spans="1:17" ht="20.25">
      <c r="A1" s="16"/>
      <c r="B1" s="14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16</v>
      </c>
      <c r="B3" s="1" t="s">
        <v>0</v>
      </c>
      <c r="C3" s="4" t="s">
        <v>8</v>
      </c>
      <c r="D3" s="1" t="s">
        <v>4</v>
      </c>
      <c r="E3" s="1"/>
      <c r="F3" s="1" t="s">
        <v>1</v>
      </c>
      <c r="G3" s="1"/>
      <c r="H3" s="1" t="s">
        <v>2</v>
      </c>
      <c r="I3" s="1"/>
      <c r="J3" s="1" t="s">
        <v>3</v>
      </c>
      <c r="K3" s="1"/>
      <c r="L3" s="1" t="s">
        <v>5</v>
      </c>
      <c r="M3" s="1"/>
      <c r="N3" s="1" t="s">
        <v>6</v>
      </c>
      <c r="O3" s="1"/>
      <c r="P3" s="1" t="s">
        <v>18</v>
      </c>
      <c r="Q3" s="5"/>
    </row>
    <row r="4" spans="1:17" ht="15.75">
      <c r="A4" s="10"/>
      <c r="B4" s="2"/>
      <c r="C4" s="5"/>
      <c r="D4" s="11">
        <v>1.3</v>
      </c>
      <c r="E4" s="2">
        <f>((SQRT(D4)-0.8807)/0.00068)</f>
        <v>381.5815074987323</v>
      </c>
      <c r="F4" s="11">
        <v>8.15</v>
      </c>
      <c r="G4" s="2">
        <f>((SQRT(F4)-1.279)/0.00398)</f>
        <v>395.93479515679394</v>
      </c>
      <c r="H4" s="11">
        <v>13.87</v>
      </c>
      <c r="I4" s="2">
        <f>(((100/(H4+0.24))-4.0062)/0.00656)</f>
        <v>469.6603991287965</v>
      </c>
      <c r="J4" s="11">
        <v>3.82</v>
      </c>
      <c r="K4" s="2">
        <f>((SQRT(J4)-1.0935)/0.00208)</f>
        <v>413.9336675813493</v>
      </c>
      <c r="L4" s="11">
        <v>12.2</v>
      </c>
      <c r="M4" s="3">
        <f>(((SQRT(L4)-0.422)/0.01012))</f>
        <v>303.4436600113237</v>
      </c>
      <c r="N4" s="12">
        <v>55.96</v>
      </c>
      <c r="O4" s="5">
        <f>(((400/(N4+0.14))-4.0062)/0.00328)</f>
        <v>952.4160906047564</v>
      </c>
      <c r="P4" s="12">
        <v>158</v>
      </c>
      <c r="Q4" s="5">
        <f>(((800/P4)-2.0232)/0.00647)</f>
        <v>469.87498288106747</v>
      </c>
    </row>
    <row r="5" spans="1:17" ht="15.75">
      <c r="A5" s="10"/>
      <c r="B5" s="2"/>
      <c r="C5" s="5"/>
      <c r="D5" s="11">
        <v>1.3</v>
      </c>
      <c r="E5" s="2">
        <f>((SQRT(D5)-0.8807)/0.00068)</f>
        <v>381.5815074987323</v>
      </c>
      <c r="F5" s="11">
        <v>10.12</v>
      </c>
      <c r="G5" s="2">
        <f>((SQRT(F5)-1.279)/0.00398)</f>
        <v>477.938377918938</v>
      </c>
      <c r="H5" s="11">
        <v>13.58</v>
      </c>
      <c r="I5" s="2">
        <f>(((100/(H5+0.24))-4.0062)/0.00656)</f>
        <v>492.33079488899085</v>
      </c>
      <c r="J5" s="11">
        <v>4.37</v>
      </c>
      <c r="K5" s="2">
        <f>((SQRT(J5)-1.0935)/0.00208)</f>
        <v>479.30504617148426</v>
      </c>
      <c r="L5" s="11">
        <v>12.5</v>
      </c>
      <c r="M5" s="3">
        <f>(((SQRT(L5)-0.422)/0.01012))</f>
        <v>307.6614531554088</v>
      </c>
      <c r="N5" s="12"/>
      <c r="O5" s="5">
        <v>0</v>
      </c>
      <c r="P5" s="12">
        <v>189</v>
      </c>
      <c r="Q5" s="5">
        <f>(((800/P5)-2.0232)/0.00647)</f>
        <v>341.5153373731426</v>
      </c>
    </row>
    <row r="6" spans="1:17" ht="15.75">
      <c r="A6" s="10"/>
      <c r="B6" s="2"/>
      <c r="C6" s="5"/>
      <c r="D6" s="11">
        <v>1.5</v>
      </c>
      <c r="E6" s="2">
        <f>((SQRT(D6)-0.8807)/0.00068)</f>
        <v>505.94834028174836</v>
      </c>
      <c r="F6" s="11">
        <v>7.86</v>
      </c>
      <c r="G6" s="2">
        <f>((SQRT(F6)-1.279)/0.00398)</f>
        <v>383.05757632543657</v>
      </c>
      <c r="H6" s="11">
        <v>14.53</v>
      </c>
      <c r="I6" s="2">
        <f>(((100/(H6+0.24))-4.0062)/0.00656)</f>
        <v>421.3842536783527</v>
      </c>
      <c r="J6" s="11">
        <v>4.87</v>
      </c>
      <c r="K6" s="2">
        <f>((SQRT(J6)-1.0935)/0.00208)</f>
        <v>535.2440620535535</v>
      </c>
      <c r="L6" s="11">
        <v>27.5</v>
      </c>
      <c r="M6" s="3">
        <f>(((SQRT(L6)-0.422)/0.01012))</f>
        <v>476.4865850643041</v>
      </c>
      <c r="N6" s="12"/>
      <c r="O6" s="5">
        <v>0</v>
      </c>
      <c r="P6" s="12"/>
      <c r="Q6" s="5">
        <v>0</v>
      </c>
    </row>
    <row r="7" spans="1:17" ht="15.75">
      <c r="A7" s="10">
        <f>RANK(C7,C4:C19,0)</f>
        <v>2</v>
      </c>
      <c r="B7" s="6" t="s">
        <v>27</v>
      </c>
      <c r="C7" s="5">
        <f>SUM(D7:Q7)</f>
        <v>6285.897772177717</v>
      </c>
      <c r="D7" s="11"/>
      <c r="E7" s="2">
        <f>SUM(E4:E6)-MIN(E4:E6)</f>
        <v>887.5298477804807</v>
      </c>
      <c r="F7" s="11"/>
      <c r="G7" s="2">
        <f>SUM(G4:G6)-MIN(G4:G6)</f>
        <v>873.8731730757321</v>
      </c>
      <c r="H7" s="11"/>
      <c r="I7" s="2">
        <f>SUM(I4:I6)-MIN(I4:I6)</f>
        <v>961.9911940177874</v>
      </c>
      <c r="J7" s="11"/>
      <c r="K7" s="2">
        <f>SUM(K4:K6)-MIN(K4:K6)</f>
        <v>1014.5491082250378</v>
      </c>
      <c r="L7" s="11"/>
      <c r="M7" s="2">
        <f>SUM(M4:M6)-MIN(M4:M6)</f>
        <v>784.1480382197129</v>
      </c>
      <c r="N7" s="12"/>
      <c r="O7" s="2">
        <f>SUM(O4:O5)-MIN(O4:O5)</f>
        <v>952.4160906047564</v>
      </c>
      <c r="P7" s="12"/>
      <c r="Q7" s="2">
        <f>SUM(Q4:Q6)-MIN(Q4:Q6)</f>
        <v>811.3903202542101</v>
      </c>
    </row>
    <row r="8" spans="1:17" ht="15.75">
      <c r="A8" s="10"/>
      <c r="B8" s="2"/>
      <c r="C8" s="5"/>
      <c r="D8" s="11">
        <v>1.35</v>
      </c>
      <c r="E8" s="2">
        <f>((SQRT(D8)-0.8807)/0.00068)</f>
        <v>413.52206450327213</v>
      </c>
      <c r="F8" s="11">
        <v>9.45</v>
      </c>
      <c r="G8" s="2">
        <f>((SQRT(F8)-1.279)/0.00398)</f>
        <v>451.02643964519586</v>
      </c>
      <c r="H8" s="11">
        <v>13.76</v>
      </c>
      <c r="I8" s="2">
        <f>(((100/(H8+0.24))-4.0062)/0.00656)</f>
        <v>478.1489547038329</v>
      </c>
      <c r="J8" s="11">
        <v>4.49</v>
      </c>
      <c r="K8" s="2">
        <f>((SQRT(J8)-1.0935)/0.00208)</f>
        <v>493.01058175082176</v>
      </c>
      <c r="L8" s="11">
        <v>30</v>
      </c>
      <c r="M8" s="3">
        <f>(((SQRT(L8)-0.422)/0.01012))</f>
        <v>499.5282188786226</v>
      </c>
      <c r="N8" s="12">
        <v>56.87</v>
      </c>
      <c r="O8" s="5">
        <f>(((400/(N8+0.14))-4.0062)/0.00328)</f>
        <v>917.7173559623689</v>
      </c>
      <c r="P8" s="12">
        <v>160</v>
      </c>
      <c r="Q8" s="5">
        <f>(((800/P8)-2.0232)/0.00647)</f>
        <v>460.09273570324575</v>
      </c>
    </row>
    <row r="9" spans="1:17" ht="15.75">
      <c r="A9" s="10"/>
      <c r="B9" s="2"/>
      <c r="C9" s="5"/>
      <c r="D9" s="11">
        <v>1.3</v>
      </c>
      <c r="E9" s="2">
        <f>((SQRT(D9)-0.8807)/0.00068)</f>
        <v>381.5815074987323</v>
      </c>
      <c r="F9" s="11">
        <v>12.23</v>
      </c>
      <c r="G9" s="2">
        <f>((SQRT(F9)-1.279)/0.00398)</f>
        <v>557.3220326656136</v>
      </c>
      <c r="H9" s="11">
        <v>14.44</v>
      </c>
      <c r="I9" s="2">
        <f>(((100/(H9+0.24))-4.0062)/0.00656)</f>
        <v>427.71175317339004</v>
      </c>
      <c r="J9" s="11">
        <v>4.22</v>
      </c>
      <c r="K9" s="2">
        <f>((SQRT(J9)-1.0935)/0.00208)</f>
        <v>461.90570116221824</v>
      </c>
      <c r="L9" s="11">
        <v>39.85</v>
      </c>
      <c r="M9" s="3">
        <f>(((SQRT(L9)-0.422)/0.01012))</f>
        <v>582.0835613472976</v>
      </c>
      <c r="N9" s="12">
        <v>58.17</v>
      </c>
      <c r="O9" s="5">
        <f>(((400/(N9+0.14))-4.0062)/0.00328)</f>
        <v>870.0264670328061</v>
      </c>
      <c r="P9" s="12">
        <v>171</v>
      </c>
      <c r="Q9" s="5">
        <f>(((800/P9)-2.0232)/0.00647)</f>
        <v>410.3806140802805</v>
      </c>
    </row>
    <row r="10" spans="1:17" ht="15.75">
      <c r="A10" s="10"/>
      <c r="B10" s="2"/>
      <c r="C10" s="5"/>
      <c r="D10" s="11">
        <v>1.35</v>
      </c>
      <c r="E10" s="2">
        <f>((SQRT(D10)-0.8807)/0.00068)</f>
        <v>413.52206450327213</v>
      </c>
      <c r="F10" s="11">
        <v>10.57</v>
      </c>
      <c r="G10" s="2">
        <f>((SQRT(F10)-1.279)/0.00398)</f>
        <v>495.5159903019527</v>
      </c>
      <c r="H10" s="11">
        <v>14.72</v>
      </c>
      <c r="I10" s="2">
        <f>(((100/(H10+0.24))-4.0062)/0.00656)</f>
        <v>408.27621625146725</v>
      </c>
      <c r="J10" s="11">
        <v>4.43</v>
      </c>
      <c r="K10" s="2">
        <f>((SQRT(J10)-1.0935)/0.00208)</f>
        <v>486.18101826198017</v>
      </c>
      <c r="L10" s="11">
        <v>24.05</v>
      </c>
      <c r="M10" s="3">
        <f>(((SQRT(L10)-0.422)/0.01012))</f>
        <v>442.89327412012767</v>
      </c>
      <c r="N10" s="12"/>
      <c r="O10" s="5">
        <v>0</v>
      </c>
      <c r="P10" s="12">
        <v>181</v>
      </c>
      <c r="Q10" s="5">
        <f>(((800/P10)-2.0232)/0.00647)</f>
        <v>370.43114416730003</v>
      </c>
    </row>
    <row r="11" spans="1:17" ht="15.75">
      <c r="A11" s="10">
        <f>RANK(C11,C4:C19,0)</f>
        <v>1</v>
      </c>
      <c r="B11" s="6" t="s">
        <v>36</v>
      </c>
      <c r="C11" s="5">
        <f>SUM(D11:Q11)</f>
        <v>6634.736945835951</v>
      </c>
      <c r="D11" s="11"/>
      <c r="E11" s="2">
        <f>SUM(E8:E10)-MIN(E8:E10)</f>
        <v>827.0441290065443</v>
      </c>
      <c r="F11" s="11"/>
      <c r="G11" s="2">
        <f>SUM(G8:G10)-MIN(G8:G10)</f>
        <v>1052.8380229675663</v>
      </c>
      <c r="H11" s="11"/>
      <c r="I11" s="2">
        <f>SUM(I8:I10)-MIN(I8:I10)</f>
        <v>905.8607078772229</v>
      </c>
      <c r="J11" s="11"/>
      <c r="K11" s="2">
        <f>SUM(K8:K10)-MIN(K8:K10)</f>
        <v>979.1916000128019</v>
      </c>
      <c r="L11" s="11"/>
      <c r="M11" s="2">
        <f>SUM(M8:M10)-MIN(M8:M10)</f>
        <v>1081.6117802259203</v>
      </c>
      <c r="N11" s="12"/>
      <c r="O11" s="2">
        <f>SUM(O8:O9)-MIN(O8:O9)</f>
        <v>917.7173559623689</v>
      </c>
      <c r="P11" s="12"/>
      <c r="Q11" s="2">
        <f>SUM(Q8:Q10)-MIN(Q8:Q10)</f>
        <v>870.4733497835261</v>
      </c>
    </row>
    <row r="12" spans="1:17" ht="15.75">
      <c r="A12" s="10"/>
      <c r="B12" s="2"/>
      <c r="C12" s="5"/>
      <c r="D12" s="11">
        <v>1.2</v>
      </c>
      <c r="E12" s="2">
        <f>((SQRT(D12)-0.8807)/0.00068)</f>
        <v>315.8016397210766</v>
      </c>
      <c r="F12" s="11">
        <v>7.83</v>
      </c>
      <c r="G12" s="2">
        <f>((SQRT(F12)-1.279)/0.00398)</f>
        <v>381.71198892629263</v>
      </c>
      <c r="H12" s="11">
        <v>14.18</v>
      </c>
      <c r="I12" s="2">
        <f>(((100/(H12+0.24))-4.0062)/0.00656)</f>
        <v>446.43487195967674</v>
      </c>
      <c r="J12" s="11">
        <v>3.89</v>
      </c>
      <c r="K12" s="2">
        <f>((SQRT(J12)-1.0935)/0.00208)</f>
        <v>422.50398669788564</v>
      </c>
      <c r="L12" s="11">
        <v>9.9</v>
      </c>
      <c r="M12" s="3">
        <f>(((SQRT(L12)-0.422)/0.01012))</f>
        <v>269.2121091413493</v>
      </c>
      <c r="N12" s="12">
        <v>57.6</v>
      </c>
      <c r="O12" s="5">
        <f>(((400/(N12+0.14))-4.0062)/0.00328)</f>
        <v>890.672717057964</v>
      </c>
      <c r="P12" s="12">
        <v>176</v>
      </c>
      <c r="Q12" s="5">
        <f>(((800/P12)-2.0232)/0.00647)</f>
        <v>389.8384150625264</v>
      </c>
    </row>
    <row r="13" spans="1:17" ht="15.75">
      <c r="A13" s="10"/>
      <c r="B13" s="2"/>
      <c r="C13" s="5"/>
      <c r="D13" s="11">
        <v>1.4</v>
      </c>
      <c r="E13" s="2">
        <f>((SQRT(D13)-0.8807)/0.00068)</f>
        <v>444.8764067940046</v>
      </c>
      <c r="F13" s="11">
        <v>8.38</v>
      </c>
      <c r="G13" s="2">
        <f>((SQRT(F13)-1.279)/0.00398)</f>
        <v>405.98566965478034</v>
      </c>
      <c r="H13" s="11">
        <v>14.43</v>
      </c>
      <c r="I13" s="2">
        <f>(((100/(H13+0.24))-4.0062)/0.00656)</f>
        <v>428.4196011438643</v>
      </c>
      <c r="J13" s="11">
        <v>4</v>
      </c>
      <c r="K13" s="2">
        <f>((SQRT(J13)-1.0935)/0.00208)</f>
        <v>435.8173076923078</v>
      </c>
      <c r="L13" s="11">
        <v>13.1</v>
      </c>
      <c r="M13" s="3">
        <f>(((SQRT(L13)-0.422)/0.01012))</f>
        <v>315.94784725007617</v>
      </c>
      <c r="N13" s="12"/>
      <c r="O13" s="5">
        <v>0</v>
      </c>
      <c r="P13" s="12">
        <v>167</v>
      </c>
      <c r="Q13" s="5">
        <f>(((800/P13)-2.0232)/0.00647)</f>
        <v>427.70002498866245</v>
      </c>
    </row>
    <row r="14" spans="1:17" ht="15.75">
      <c r="A14" s="10"/>
      <c r="B14" s="2"/>
      <c r="C14" s="5"/>
      <c r="D14" s="11">
        <v>1.25</v>
      </c>
      <c r="E14" s="2">
        <f>((SQRT(D14)-0.8807)/0.00068)</f>
        <v>349.0205716910218</v>
      </c>
      <c r="F14" s="11">
        <v>9.17</v>
      </c>
      <c r="G14" s="2">
        <f>((SQRT(F14)-1.279)/0.00398)</f>
        <v>439.4976849108904</v>
      </c>
      <c r="H14" s="11">
        <v>14.81</v>
      </c>
      <c r="I14" s="2">
        <f>(((100/(H14+0.24))-4.0062)/0.00656)</f>
        <v>402.18266347945877</v>
      </c>
      <c r="J14" s="11">
        <v>4.25</v>
      </c>
      <c r="K14" s="2">
        <f>((SQRT(J14)-1.0935)/0.00208)</f>
        <v>465.41000615809156</v>
      </c>
      <c r="L14" s="11">
        <v>16.2</v>
      </c>
      <c r="M14" s="3">
        <f>(((SQRT(L14)-0.422)/0.01012))</f>
        <v>356.01999599798626</v>
      </c>
      <c r="N14" s="12"/>
      <c r="O14" s="5">
        <v>0</v>
      </c>
      <c r="P14" s="12"/>
      <c r="Q14" s="5">
        <v>0</v>
      </c>
    </row>
    <row r="15" spans="1:17" ht="15.75">
      <c r="A15" s="10">
        <f>RANK(C15,C4:C19,0)</f>
        <v>4</v>
      </c>
      <c r="B15" s="6" t="s">
        <v>28</v>
      </c>
      <c r="C15" s="5">
        <f>SUM(D15:Q15)</f>
        <v>5795.641120361854</v>
      </c>
      <c r="D15" s="11"/>
      <c r="E15" s="2">
        <f>SUM(E12:E14)-MIN(E12:E14)</f>
        <v>793.8969784850265</v>
      </c>
      <c r="F15" s="11"/>
      <c r="G15" s="2">
        <f>SUM(G12:G14)-MIN(G12:G14)</f>
        <v>845.4833545656709</v>
      </c>
      <c r="H15" s="11"/>
      <c r="I15" s="2">
        <f>SUM(I12:I14)-MIN(I12:I14)</f>
        <v>874.8544731035411</v>
      </c>
      <c r="J15" s="11"/>
      <c r="K15" s="2">
        <f>SUM(K12:K14)-MIN(K12:K14)</f>
        <v>901.2273138503992</v>
      </c>
      <c r="L15" s="11"/>
      <c r="M15" s="2">
        <f>SUM(M12:M14)-MIN(M12:M14)</f>
        <v>671.9678432480624</v>
      </c>
      <c r="N15" s="12"/>
      <c r="O15" s="2">
        <f>SUM(O12:O13)-MIN(O12:O13)</f>
        <v>890.672717057964</v>
      </c>
      <c r="P15" s="12"/>
      <c r="Q15" s="2">
        <f>SUM(Q12:Q14)-MIN(Q12:Q14)</f>
        <v>817.5384400511889</v>
      </c>
    </row>
    <row r="16" spans="1:17" ht="15.75">
      <c r="A16" s="10"/>
      <c r="B16" s="2"/>
      <c r="C16" s="5"/>
      <c r="D16" s="11">
        <v>1.45</v>
      </c>
      <c r="E16" s="2">
        <f>((SQRT(D16)-0.8807)/0.00068)</f>
        <v>475.6756733518082</v>
      </c>
      <c r="F16" s="11">
        <v>9.24</v>
      </c>
      <c r="G16" s="2">
        <f>((SQRT(F16)-1.279)/0.00398)</f>
        <v>442.3961886216414</v>
      </c>
      <c r="H16" s="11">
        <v>15.38</v>
      </c>
      <c r="I16" s="2">
        <f>(((100/(H16+0.24))-4.0062)/0.00656)</f>
        <v>365.2208316417351</v>
      </c>
      <c r="J16" s="11">
        <v>4.41</v>
      </c>
      <c r="K16" s="2">
        <f>((SQRT(J16)-1.0935)/0.00208)</f>
        <v>483.8942307692309</v>
      </c>
      <c r="L16" s="11">
        <v>17.45</v>
      </c>
      <c r="M16" s="3">
        <f>(((SQRT(L16)-0.422)/0.01012))</f>
        <v>371.07902320564074</v>
      </c>
      <c r="N16" s="12">
        <v>57.3</v>
      </c>
      <c r="O16" s="5">
        <f>(((400/(N16+0.14))-4.0062)/0.00328)</f>
        <v>901.703750254773</v>
      </c>
      <c r="P16" s="12">
        <v>206</v>
      </c>
      <c r="Q16" s="5">
        <f>(((800/P16)-2.0232)/0.00647)</f>
        <v>287.5262976245855</v>
      </c>
    </row>
    <row r="17" spans="1:17" ht="15.75">
      <c r="A17" s="10"/>
      <c r="B17" s="2"/>
      <c r="C17" s="5"/>
      <c r="D17" s="11">
        <v>1.35</v>
      </c>
      <c r="E17" s="2">
        <f>((SQRT(D17)-0.8807)/0.00068)</f>
        <v>413.52206450327213</v>
      </c>
      <c r="F17" s="11">
        <v>9.01</v>
      </c>
      <c r="G17" s="2">
        <f>((SQRT(F17)-1.279)/0.00398)</f>
        <v>432.8307045127454</v>
      </c>
      <c r="H17" s="11">
        <v>14.34</v>
      </c>
      <c r="I17" s="2">
        <f>(((100/(H17+0.24))-4.0062)/0.00656)</f>
        <v>434.83392719729665</v>
      </c>
      <c r="J17" s="11">
        <v>4.32</v>
      </c>
      <c r="K17" s="2">
        <f>((SQRT(J17)-1.0935)/0.00208)</f>
        <v>473.53892744358325</v>
      </c>
      <c r="L17" s="11">
        <v>24.8</v>
      </c>
      <c r="M17" s="3">
        <f>(((SQRT(L17)-0.422)/0.01012))</f>
        <v>450.39128845805266</v>
      </c>
      <c r="N17" s="12"/>
      <c r="O17" s="5">
        <v>0</v>
      </c>
      <c r="P17" s="12">
        <v>190</v>
      </c>
      <c r="Q17" s="5">
        <f>(((800/P17)-2.0232)/0.00647)</f>
        <v>338.0720735377857</v>
      </c>
    </row>
    <row r="18" spans="1:17" ht="15.75">
      <c r="A18" s="10"/>
      <c r="B18" s="2"/>
      <c r="C18" s="5"/>
      <c r="D18" s="11"/>
      <c r="E18" s="2">
        <v>0</v>
      </c>
      <c r="F18" s="11">
        <v>8.79</v>
      </c>
      <c r="G18" s="2">
        <f>((SQRT(F18)-1.279)/0.00398)</f>
        <v>423.5661849433966</v>
      </c>
      <c r="H18" s="11"/>
      <c r="I18" s="2">
        <v>0</v>
      </c>
      <c r="J18" s="11"/>
      <c r="K18" s="2">
        <v>0</v>
      </c>
      <c r="L18" s="11"/>
      <c r="M18" s="3">
        <v>0</v>
      </c>
      <c r="N18" s="12"/>
      <c r="O18" s="5">
        <v>0</v>
      </c>
      <c r="P18" s="12"/>
      <c r="Q18" s="5">
        <v>0</v>
      </c>
    </row>
    <row r="19" spans="1:17" ht="15.75">
      <c r="A19" s="10">
        <f>RANK(C19,C4:C19,0)</f>
        <v>3</v>
      </c>
      <c r="B19" s="6" t="s">
        <v>49</v>
      </c>
      <c r="C19" s="5">
        <f>SUM(D19:Q19)</f>
        <v>5870.684981122151</v>
      </c>
      <c r="D19" s="11"/>
      <c r="E19" s="2">
        <f>SUM(E16:E18)-MIN(E16:E18)</f>
        <v>889.1977378550803</v>
      </c>
      <c r="F19" s="11"/>
      <c r="G19" s="2">
        <f>SUM(G16:G18)-MIN(G16:G18)</f>
        <v>875.2268931343867</v>
      </c>
      <c r="H19" s="11"/>
      <c r="I19" s="2">
        <f>SUM(I16:I18)-MIN(I16:I18)</f>
        <v>800.0547588390318</v>
      </c>
      <c r="J19" s="11"/>
      <c r="K19" s="2">
        <f>SUM(K16:K18)-MIN(K16:K18)</f>
        <v>957.4331582128141</v>
      </c>
      <c r="L19" s="11"/>
      <c r="M19" s="2">
        <f>SUM(M16:M18)-MIN(M16:M18)</f>
        <v>821.4703116636933</v>
      </c>
      <c r="N19" s="12"/>
      <c r="O19" s="2">
        <f>SUM(O16:O17)-MIN(O16:O17)</f>
        <v>901.703750254773</v>
      </c>
      <c r="P19" s="12"/>
      <c r="Q19" s="2">
        <f>SUM(Q16:Q18)-MIN(Q16:Q18)</f>
        <v>625.5983711623712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"/>
  <sheetViews>
    <sheetView zoomScalePageLayoutView="0" workbookViewId="0" topLeftCell="A1">
      <selection activeCell="R28" sqref="R28"/>
    </sheetView>
  </sheetViews>
  <sheetFormatPr defaultColWidth="11.421875" defaultRowHeight="15"/>
  <cols>
    <col min="1" max="1" width="8.8515625" style="0" bestFit="1" customWidth="1"/>
    <col min="2" max="2" width="29.7109375" style="0" bestFit="1" customWidth="1"/>
    <col min="3" max="3" width="18.7109375" style="0" bestFit="1" customWidth="1"/>
    <col min="4" max="4" width="8.140625" style="0" customWidth="1"/>
    <col min="5" max="5" width="9.57421875" style="0" bestFit="1" customWidth="1"/>
    <col min="6" max="6" width="7.00390625" style="0" bestFit="1" customWidth="1"/>
    <col min="7" max="7" width="8.28125" style="0" bestFit="1" customWidth="1"/>
    <col min="8" max="8" width="7.7109375" style="0" bestFit="1" customWidth="1"/>
    <col min="9" max="9" width="9.57421875" style="0" bestFit="1" customWidth="1"/>
    <col min="10" max="10" width="7.7109375" style="0" customWidth="1"/>
    <col min="11" max="11" width="8.28125" style="0" bestFit="1" customWidth="1"/>
    <col min="12" max="12" width="7.421875" style="0" customWidth="1"/>
    <col min="13" max="13" width="9.57421875" style="0" bestFit="1" customWidth="1"/>
    <col min="14" max="14" width="8.421875" style="0" bestFit="1" customWidth="1"/>
    <col min="15" max="17" width="8.28125" style="0" bestFit="1" customWidth="1"/>
  </cols>
  <sheetData>
    <row r="1" spans="1:17" ht="20.25">
      <c r="A1" s="13"/>
      <c r="B1" s="14" t="s">
        <v>19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16</v>
      </c>
      <c r="B3" s="7" t="s">
        <v>0</v>
      </c>
      <c r="C3" s="4" t="s">
        <v>8</v>
      </c>
      <c r="D3" s="1" t="s">
        <v>3</v>
      </c>
      <c r="E3" s="1"/>
      <c r="F3" s="1" t="s">
        <v>10</v>
      </c>
      <c r="G3" s="1"/>
      <c r="H3" s="1" t="s">
        <v>1</v>
      </c>
      <c r="I3" s="1"/>
      <c r="J3" s="1" t="s">
        <v>4</v>
      </c>
      <c r="K3" s="1"/>
      <c r="L3" s="1" t="s">
        <v>11</v>
      </c>
      <c r="M3" s="1"/>
      <c r="N3" s="1" t="s">
        <v>12</v>
      </c>
      <c r="O3" s="1"/>
      <c r="P3" s="1" t="s">
        <v>18</v>
      </c>
      <c r="Q3" s="5"/>
    </row>
    <row r="4" spans="1:17" ht="15.75">
      <c r="A4" s="10"/>
      <c r="B4" s="8"/>
      <c r="C4" s="5"/>
      <c r="D4" s="12">
        <v>4.72</v>
      </c>
      <c r="E4" s="2">
        <f>((SQRT(D4)-1.0935)/0.00208)</f>
        <v>518.776970307713</v>
      </c>
      <c r="F4" s="12">
        <v>10.62</v>
      </c>
      <c r="G4" s="2">
        <f>(((75/(F4+0.24))-3.998)/0.0066)</f>
        <v>440.6177800100453</v>
      </c>
      <c r="H4" s="12">
        <v>8.55</v>
      </c>
      <c r="I4" s="2">
        <f>((SQRT(H4)-1.279)/0.00398)</f>
        <v>413.32620689514806</v>
      </c>
      <c r="J4" s="12">
        <v>1.48</v>
      </c>
      <c r="K4" s="2">
        <f>((SQRT(J4)-0.8807)/0.00068)</f>
        <v>493.9007442053585</v>
      </c>
      <c r="L4" s="12">
        <v>31.4</v>
      </c>
      <c r="M4" s="2">
        <f>((SQRT(L4)-1.4149)/0.01039)</f>
        <v>403.1443975407853</v>
      </c>
      <c r="N4" s="12">
        <v>42.45</v>
      </c>
      <c r="O4" s="5">
        <f>(((300/(N4+0.24))-3.998)/0.0033)</f>
        <v>918.0020869268933</v>
      </c>
      <c r="P4" s="12">
        <v>170</v>
      </c>
      <c r="Q4" s="5">
        <f>(((800/P4)-2.0232)/0.00647)</f>
        <v>414.63405764160376</v>
      </c>
    </row>
    <row r="5" spans="1:17" ht="15.75">
      <c r="A5" s="10"/>
      <c r="B5" s="8"/>
      <c r="C5" s="5"/>
      <c r="D5" s="12">
        <v>3.95</v>
      </c>
      <c r="E5" s="2">
        <f>((SQRT(D5)-1.0935)/0.00208)</f>
        <v>429.7887939592208</v>
      </c>
      <c r="F5" s="12">
        <v>11</v>
      </c>
      <c r="G5" s="2">
        <f>(((75/(F5+0.24))-3.998)/0.0066)</f>
        <v>405.2421007225277</v>
      </c>
      <c r="H5" s="12">
        <v>7.53</v>
      </c>
      <c r="I5" s="2">
        <f>((SQRT(H5)-1.279)/0.00398)</f>
        <v>368.11169517649466</v>
      </c>
      <c r="J5" s="12">
        <v>1.3</v>
      </c>
      <c r="K5" s="2">
        <f>((SQRT(J5)-0.8807)/0.00068)</f>
        <v>381.5815074987323</v>
      </c>
      <c r="L5" s="12">
        <v>39.2</v>
      </c>
      <c r="M5" s="2">
        <f>((SQRT(L5)-1.4149)/0.01039)</f>
        <v>466.4187042347845</v>
      </c>
      <c r="N5" s="12">
        <v>44.8</v>
      </c>
      <c r="O5" s="5">
        <f>(((300/(N5+0.24))-3.998)/0.0033)</f>
        <v>806.8927283492114</v>
      </c>
      <c r="P5" s="12">
        <v>172</v>
      </c>
      <c r="Q5" s="5">
        <f>(((800/P5)-2.0232)/0.00647)</f>
        <v>406.1766291650193</v>
      </c>
    </row>
    <row r="6" spans="1:17" ht="15.75">
      <c r="A6" s="10"/>
      <c r="B6" s="8"/>
      <c r="C6" s="5"/>
      <c r="D6" s="12">
        <v>3.5</v>
      </c>
      <c r="E6" s="2">
        <f>((SQRT(D6)-1.0935)/0.00208)</f>
        <v>373.7157179745052</v>
      </c>
      <c r="F6" s="12">
        <v>11.5</v>
      </c>
      <c r="G6" s="2">
        <f>(((75/(F6+0.24))-3.998)/0.0066)</f>
        <v>362.1841928656238</v>
      </c>
      <c r="H6" s="12">
        <v>7.15</v>
      </c>
      <c r="I6" s="2">
        <f>((SQRT(H6)-1.279)/0.00398)</f>
        <v>350.48954558396673</v>
      </c>
      <c r="J6" s="12">
        <v>1.2</v>
      </c>
      <c r="K6" s="2">
        <f>((SQRT(J6)-0.8807)/0.00068)</f>
        <v>315.8016397210766</v>
      </c>
      <c r="L6" s="12">
        <v>32.4</v>
      </c>
      <c r="M6" s="2">
        <f>((SQRT(L6)-1.4149)/0.01039)</f>
        <v>411.66504218508976</v>
      </c>
      <c r="N6" s="12"/>
      <c r="O6" s="5">
        <v>0</v>
      </c>
      <c r="P6" s="12">
        <v>189</v>
      </c>
      <c r="Q6" s="5">
        <f>(((800/P6)-2.0232)/0.00647)</f>
        <v>341.5153373731426</v>
      </c>
    </row>
    <row r="7" spans="1:17" ht="15.75">
      <c r="A7" s="10">
        <f>RANK(C7,C4:C31,0)</f>
        <v>1</v>
      </c>
      <c r="B7" s="9" t="s">
        <v>49</v>
      </c>
      <c r="C7" s="5">
        <f>SUM(D7:Q7)</f>
        <v>6068.242318928632</v>
      </c>
      <c r="D7" s="11"/>
      <c r="E7" s="2">
        <f>SUM(E4:E6)-MIN(E4:E6)</f>
        <v>948.5657642669337</v>
      </c>
      <c r="F7" s="11"/>
      <c r="G7" s="2">
        <f>SUM(G4:G6)-MIN(G4:G6)</f>
        <v>845.859880732573</v>
      </c>
      <c r="H7" s="11"/>
      <c r="I7" s="2">
        <f>SUM(I4:I6)-MIN(I4:I6)</f>
        <v>781.4379020716428</v>
      </c>
      <c r="J7" s="11"/>
      <c r="K7" s="2">
        <f>SUM(K4:K6)-MIN(K4:K6)</f>
        <v>875.4822517040909</v>
      </c>
      <c r="L7" s="11"/>
      <c r="M7" s="2">
        <f>SUM(M4:M6)-MIN(M4:M6)</f>
        <v>878.0837464198742</v>
      </c>
      <c r="N7" s="12"/>
      <c r="O7" s="2">
        <f>SUM(O4:O5)-MIN(O4:O5)</f>
        <v>918.0020869268933</v>
      </c>
      <c r="P7" s="12"/>
      <c r="Q7" s="2">
        <f>SUM(Q4:Q6)-MIN(Q4:Q6)</f>
        <v>820.8106868066232</v>
      </c>
    </row>
    <row r="8" spans="1:17" ht="15.75">
      <c r="A8" s="10"/>
      <c r="B8" s="8"/>
      <c r="C8" s="5"/>
      <c r="D8" s="12">
        <v>4.7</v>
      </c>
      <c r="E8" s="2">
        <f>((SQRT(D8)-1.0935)/0.00208)</f>
        <v>516.5617013787885</v>
      </c>
      <c r="F8" s="12">
        <v>11.04</v>
      </c>
      <c r="G8" s="2">
        <f>(((75/(F8+0.24))-3.998)/0.0066)</f>
        <v>401.65699548678276</v>
      </c>
      <c r="H8" s="12">
        <v>8.71</v>
      </c>
      <c r="I8" s="2">
        <f>((SQRT(H8)-1.279)/0.00398)</f>
        <v>420.16857102380436</v>
      </c>
      <c r="J8" s="12">
        <v>1.35</v>
      </c>
      <c r="K8" s="2">
        <f>((SQRT(J8)-0.8807)/0.00068)</f>
        <v>413.52206450327213</v>
      </c>
      <c r="L8" s="12">
        <v>29.5</v>
      </c>
      <c r="M8" s="2">
        <f>((SQRT(L8)-1.4149)/0.01039)</f>
        <v>386.57268966314797</v>
      </c>
      <c r="N8" s="12">
        <v>44.81</v>
      </c>
      <c r="O8" s="5">
        <f>(((300/(N8+0.24))-3.998)/0.0033)</f>
        <v>806.4446910839806</v>
      </c>
      <c r="P8" s="12">
        <v>168</v>
      </c>
      <c r="Q8" s="5">
        <f>(((800/P8)-2.0232)/0.00647)</f>
        <v>423.2928534628689</v>
      </c>
    </row>
    <row r="9" spans="1:17" ht="15.75">
      <c r="A9" s="10"/>
      <c r="B9" s="8"/>
      <c r="C9" s="5"/>
      <c r="D9" s="12">
        <v>3.82</v>
      </c>
      <c r="E9" s="2">
        <f>((SQRT(D9)-1.0935)/0.00208)</f>
        <v>413.9336675813493</v>
      </c>
      <c r="F9" s="12">
        <v>11.54</v>
      </c>
      <c r="G9" s="2">
        <f>(((75/(F9+0.24))-3.998)/0.0066)</f>
        <v>358.8974636003498</v>
      </c>
      <c r="H9" s="12">
        <v>8.23</v>
      </c>
      <c r="I9" s="2">
        <f>((SQRT(H9)-1.279)/0.00398)</f>
        <v>399.4466476271886</v>
      </c>
      <c r="J9" s="12">
        <v>1.35</v>
      </c>
      <c r="K9" s="2">
        <f>((SQRT(J9)-0.8807)/0.00068)</f>
        <v>413.52206450327213</v>
      </c>
      <c r="L9" s="12">
        <v>31.6</v>
      </c>
      <c r="M9" s="2">
        <f>((SQRT(L9)-1.4149)/0.01039)</f>
        <v>404.8592616960614</v>
      </c>
      <c r="N9" s="12"/>
      <c r="O9" s="5">
        <v>0</v>
      </c>
      <c r="P9" s="12">
        <v>181</v>
      </c>
      <c r="Q9" s="5">
        <f>(((800/P9)-2.0232)/0.00647)</f>
        <v>370.43114416730003</v>
      </c>
    </row>
    <row r="10" spans="1:17" ht="15.75">
      <c r="A10" s="10"/>
      <c r="B10" s="8"/>
      <c r="C10" s="5"/>
      <c r="D10" s="12">
        <v>3.81</v>
      </c>
      <c r="E10" s="2">
        <f>((SQRT(D10)-1.0935)/0.00208)</f>
        <v>412.7029469203431</v>
      </c>
      <c r="F10" s="12">
        <v>11.87</v>
      </c>
      <c r="G10" s="2">
        <f>(((75/(F10+0.24))-3.998)/0.0066)</f>
        <v>332.610414633536</v>
      </c>
      <c r="H10" s="12">
        <v>6.36</v>
      </c>
      <c r="I10" s="2">
        <f>((SQRT(H10)-1.279)/0.00398)</f>
        <v>312.2874478853514</v>
      </c>
      <c r="J10" s="12">
        <v>1.2</v>
      </c>
      <c r="K10" s="2">
        <f>((SQRT(J10)-0.8807)/0.00068)</f>
        <v>315.8016397210766</v>
      </c>
      <c r="L10" s="12"/>
      <c r="M10" s="2">
        <v>0</v>
      </c>
      <c r="N10" s="12"/>
      <c r="O10" s="5">
        <v>0</v>
      </c>
      <c r="P10" s="12">
        <v>187</v>
      </c>
      <c r="Q10" s="5">
        <f>(((800/P10)-2.0232)/0.00647)</f>
        <v>348.5123440973973</v>
      </c>
    </row>
    <row r="11" spans="1:17" ht="15.75">
      <c r="A11" s="10">
        <f>RANK(C11,C4:C31,0)</f>
        <v>4</v>
      </c>
      <c r="B11" s="9" t="s">
        <v>51</v>
      </c>
      <c r="C11" s="5">
        <f>SUM(D11:Q11)</f>
        <v>5729.309815778166</v>
      </c>
      <c r="D11" s="11"/>
      <c r="E11" s="2">
        <f>SUM(E8:E10)-MIN(E8:E10)</f>
        <v>930.4953689601377</v>
      </c>
      <c r="F11" s="11"/>
      <c r="G11" s="2">
        <f>SUM(G8:G10)-MIN(G8:G10)</f>
        <v>760.5544590871325</v>
      </c>
      <c r="H11" s="11"/>
      <c r="I11" s="2">
        <f>SUM(I8:I10)-MIN(I8:I10)</f>
        <v>819.615218650993</v>
      </c>
      <c r="J11" s="11"/>
      <c r="K11" s="2">
        <f>SUM(K8:K10)-MIN(K8:K10)</f>
        <v>827.0441290065444</v>
      </c>
      <c r="L11" s="11"/>
      <c r="M11" s="2">
        <f>SUM(M8:M10)-MIN(M8:M10)</f>
        <v>791.4319513592094</v>
      </c>
      <c r="N11" s="12"/>
      <c r="O11" s="2">
        <f>SUM(O8:O9)-MIN(O8:O9)</f>
        <v>806.4446910839806</v>
      </c>
      <c r="P11" s="12"/>
      <c r="Q11" s="2">
        <f>SUM(Q8:Q10)-MIN(Q8:Q10)</f>
        <v>793.7239976301689</v>
      </c>
    </row>
    <row r="12" spans="1:17" ht="15.75">
      <c r="A12" s="10"/>
      <c r="B12" s="8"/>
      <c r="C12" s="5"/>
      <c r="D12" s="12">
        <v>4.05</v>
      </c>
      <c r="E12" s="2">
        <f>((SQRT(D12)-1.0935)/0.00208)</f>
        <v>441.80825949510137</v>
      </c>
      <c r="F12" s="12">
        <v>11.2</v>
      </c>
      <c r="G12" s="2">
        <f>(((75/(F12+0.24))-3.998)/0.0066)</f>
        <v>387.56728120364477</v>
      </c>
      <c r="H12" s="12">
        <v>9.19</v>
      </c>
      <c r="I12" s="2">
        <f>((SQRT(H12)-1.279)/0.00398)</f>
        <v>440.3269543328703</v>
      </c>
      <c r="J12" s="12">
        <v>1.25</v>
      </c>
      <c r="K12" s="2">
        <f>((SQRT(J12)-0.8807)/0.00068)</f>
        <v>349.0205716910218</v>
      </c>
      <c r="L12" s="12">
        <v>49.3</v>
      </c>
      <c r="M12" s="2">
        <f>((SQRT(L12)-1.4149)/0.01039)</f>
        <v>539.6049925521447</v>
      </c>
      <c r="N12" s="12">
        <v>47.77</v>
      </c>
      <c r="O12" s="5">
        <f>(((300/(N12+0.24))-3.998)/0.0033)</f>
        <v>682.0297539022803</v>
      </c>
      <c r="P12" s="12">
        <v>171</v>
      </c>
      <c r="Q12" s="5">
        <f>(((800/P12)-2.0232)/0.00647)</f>
        <v>410.3806140802805</v>
      </c>
    </row>
    <row r="13" spans="1:17" ht="15.75">
      <c r="A13" s="10"/>
      <c r="B13" s="8"/>
      <c r="C13" s="5"/>
      <c r="D13" s="12">
        <v>3.92</v>
      </c>
      <c r="E13" s="2">
        <f>((SQRT(D13)-1.0935)/0.00208)</f>
        <v>426.1533592895833</v>
      </c>
      <c r="F13" s="12">
        <v>11.43</v>
      </c>
      <c r="G13" s="2">
        <f>(((75/(F13+0.24))-3.998)/0.0066)</f>
        <v>367.9901846225753</v>
      </c>
      <c r="H13" s="12">
        <v>7.1</v>
      </c>
      <c r="I13" s="2">
        <f>((SQRT(H13)-1.279)/0.00398)</f>
        <v>348.13631128011195</v>
      </c>
      <c r="J13" s="12">
        <v>1.25</v>
      </c>
      <c r="K13" s="2">
        <f>((SQRT(J13)-0.8807)/0.00068)</f>
        <v>349.0205716910218</v>
      </c>
      <c r="L13" s="12">
        <v>31.4</v>
      </c>
      <c r="M13" s="2">
        <f>((SQRT(L13)-1.4149)/0.01039)</f>
        <v>403.1443975407853</v>
      </c>
      <c r="N13" s="12"/>
      <c r="O13" s="5">
        <v>0</v>
      </c>
      <c r="P13" s="12">
        <v>186</v>
      </c>
      <c r="Q13" s="5">
        <f>(((800/P13)-2.0232)/0.00647)</f>
        <v>352.0672749331072</v>
      </c>
    </row>
    <row r="14" spans="1:17" ht="15.75">
      <c r="A14" s="10"/>
      <c r="B14" s="8"/>
      <c r="C14" s="5"/>
      <c r="D14" s="12">
        <v>3.87</v>
      </c>
      <c r="E14" s="2">
        <f>((SQRT(D14)-1.0935)/0.00208)</f>
        <v>420.06324869740405</v>
      </c>
      <c r="F14" s="12">
        <v>11.55</v>
      </c>
      <c r="G14" s="2">
        <f>(((75/(F14+0.24))-3.998)/0.0066)</f>
        <v>358.0792659418613</v>
      </c>
      <c r="H14" s="12">
        <v>5.71</v>
      </c>
      <c r="I14" s="2">
        <f>((SQRT(H14)-1.279)/0.00398)</f>
        <v>279.03533393711166</v>
      </c>
      <c r="J14" s="12">
        <v>1.15</v>
      </c>
      <c r="K14" s="2">
        <f>((SQRT(J14)-0.8807)/0.00068)</f>
        <v>281.88313158288355</v>
      </c>
      <c r="L14" s="12">
        <v>37.1</v>
      </c>
      <c r="M14" s="2">
        <f>((SQRT(L14)-1.4149)/0.01039)</f>
        <v>450.05552773209087</v>
      </c>
      <c r="N14" s="12"/>
      <c r="O14" s="5">
        <v>0</v>
      </c>
      <c r="P14" s="12"/>
      <c r="Q14" s="5">
        <v>0</v>
      </c>
    </row>
    <row r="15" spans="1:17" ht="15.75">
      <c r="A15" s="10">
        <f>RANK(C15,C4:C31,0)</f>
        <v>6</v>
      </c>
      <c r="B15" s="9" t="s">
        <v>24</v>
      </c>
      <c r="C15" s="5">
        <f>SUM(D15:Q15)</f>
        <v>5544.161656805834</v>
      </c>
      <c r="D15" s="11"/>
      <c r="E15" s="2">
        <f>SUM(E12:E14)-MIN(E12:E14)</f>
        <v>867.9616187846846</v>
      </c>
      <c r="F15" s="11"/>
      <c r="G15" s="2">
        <f>SUM(G12:G14)-MIN(G12:G14)</f>
        <v>755.5574658262202</v>
      </c>
      <c r="H15" s="11"/>
      <c r="I15" s="2">
        <f>SUM(I12:I14)-MIN(I12:I14)</f>
        <v>788.4632656129821</v>
      </c>
      <c r="J15" s="11"/>
      <c r="K15" s="2">
        <f>SUM(K12:K14)-MIN(K12:K14)</f>
        <v>698.0411433820436</v>
      </c>
      <c r="L15" s="11"/>
      <c r="M15" s="2">
        <f>SUM(M12:M14)-MIN(M12:M14)</f>
        <v>989.6605202842356</v>
      </c>
      <c r="N15" s="12"/>
      <c r="O15" s="2">
        <f>SUM(O12:O13)-MIN(O12:O13)</f>
        <v>682.0297539022803</v>
      </c>
      <c r="P15" s="12"/>
      <c r="Q15" s="2">
        <f>SUM(Q12:Q14)-MIN(Q12:Q14)</f>
        <v>762.4478890133878</v>
      </c>
    </row>
    <row r="16" spans="1:17" ht="15.75">
      <c r="A16" s="10"/>
      <c r="B16" s="8"/>
      <c r="C16" s="5"/>
      <c r="D16" s="12">
        <v>3.97</v>
      </c>
      <c r="E16" s="2">
        <f>((SQRT(D16)-1.0935)/0.00208)</f>
        <v>432.20475217169604</v>
      </c>
      <c r="F16" s="12">
        <v>11.2</v>
      </c>
      <c r="G16" s="2">
        <f>(((75/(F16+0.24))-3.998)/0.0066)</f>
        <v>387.56728120364477</v>
      </c>
      <c r="H16" s="12">
        <v>7.75</v>
      </c>
      <c r="I16" s="2">
        <f>((SQRT(H16)-1.279)/0.00398)</f>
        <v>378.1111008580429</v>
      </c>
      <c r="J16" s="12">
        <v>1.3</v>
      </c>
      <c r="K16" s="2">
        <f>((SQRT(J16)-0.8807)/0.00068)</f>
        <v>381.5815074987323</v>
      </c>
      <c r="L16" s="12">
        <v>34.4</v>
      </c>
      <c r="M16" s="2">
        <f>((SQRT(L16)-1.4149)/0.01039)</f>
        <v>428.32062747315416</v>
      </c>
      <c r="N16" s="12">
        <v>43.08</v>
      </c>
      <c r="O16" s="5">
        <f>(((300/(N16+0.24))-3.998)/0.0033)</f>
        <v>887.0326534038444</v>
      </c>
      <c r="P16" s="12">
        <v>169</v>
      </c>
      <c r="Q16" s="5">
        <f>(((800/P16)-2.0232)/0.00647)</f>
        <v>418.9378378131202</v>
      </c>
    </row>
    <row r="17" spans="1:17" ht="15.75">
      <c r="A17" s="10"/>
      <c r="B17" s="8"/>
      <c r="C17" s="5"/>
      <c r="D17" s="12">
        <v>3.9</v>
      </c>
      <c r="E17" s="2">
        <f>((SQRT(D17)-1.0935)/0.00208)</f>
        <v>423.72200279478363</v>
      </c>
      <c r="F17" s="12">
        <v>11.23</v>
      </c>
      <c r="G17" s="2">
        <f>(((75/(F17+0.24))-3.998)/0.0066)</f>
        <v>384.9692214208342</v>
      </c>
      <c r="H17" s="12">
        <v>6.89</v>
      </c>
      <c r="I17" s="2">
        <f>((SQRT(H17)-1.279)/0.00398)</f>
        <v>338.16104263350184</v>
      </c>
      <c r="J17" s="12">
        <v>1.25</v>
      </c>
      <c r="K17" s="2">
        <f>((SQRT(J17)-0.8807)/0.00068)</f>
        <v>349.0205716910218</v>
      </c>
      <c r="L17" s="12">
        <v>38.3</v>
      </c>
      <c r="M17" s="2">
        <f>((SQRT(L17)-1.4149)/0.01039)</f>
        <v>459.46096041446776</v>
      </c>
      <c r="N17" s="12">
        <v>44.56</v>
      </c>
      <c r="O17" s="5">
        <f>(((300/(N17+0.24))-3.998)/0.0033)</f>
        <v>817.7056277056275</v>
      </c>
      <c r="P17" s="12">
        <v>170</v>
      </c>
      <c r="Q17" s="5">
        <f>(((800/P17)-2.0232)/0.00647)</f>
        <v>414.63405764160376</v>
      </c>
    </row>
    <row r="18" spans="1:17" ht="15.75">
      <c r="A18" s="10"/>
      <c r="B18" s="8"/>
      <c r="C18" s="5"/>
      <c r="D18" s="12"/>
      <c r="E18" s="2">
        <v>0</v>
      </c>
      <c r="F18" s="12">
        <v>11.75</v>
      </c>
      <c r="G18" s="2">
        <f>(((75/(F18+0.24))-3.998)/0.0066)</f>
        <v>342.0019207925797</v>
      </c>
      <c r="H18" s="12">
        <v>6.62</v>
      </c>
      <c r="I18" s="2">
        <f>((SQRT(H18)-1.279)/0.00398)</f>
        <v>325.1095643351059</v>
      </c>
      <c r="J18" s="12">
        <v>1.2</v>
      </c>
      <c r="K18" s="2">
        <f>((SQRT(J18)-0.8807)/0.00068)</f>
        <v>315.8016397210766</v>
      </c>
      <c r="L18" s="12">
        <v>29.5</v>
      </c>
      <c r="M18" s="2">
        <f>((SQRT(L18)-1.4149)/0.01039)</f>
        <v>386.57268966314797</v>
      </c>
      <c r="N18" s="12"/>
      <c r="O18" s="5">
        <v>0</v>
      </c>
      <c r="P18" s="12">
        <v>188</v>
      </c>
      <c r="Q18" s="5">
        <f>(((800/P18)-2.0232)/0.00647)</f>
        <v>344.99523167483306</v>
      </c>
    </row>
    <row r="19" spans="1:17" ht="15.75">
      <c r="A19" s="10">
        <f>RANK(C19,C4:C31,0)</f>
        <v>5</v>
      </c>
      <c r="B19" s="9" t="s">
        <v>45</v>
      </c>
      <c r="C19" s="5">
        <f>SUM(D19:Q19)</f>
        <v>5683.723617018447</v>
      </c>
      <c r="D19" s="11"/>
      <c r="E19" s="2">
        <f>SUM(E16:E18)-MIN(E16:E18)</f>
        <v>855.9267549664796</v>
      </c>
      <c r="F19" s="11"/>
      <c r="G19" s="2">
        <f>SUM(G16:G18)-MIN(G16:G18)</f>
        <v>772.536502624479</v>
      </c>
      <c r="H19" s="11"/>
      <c r="I19" s="2">
        <f>SUM(I16:I18)-MIN(I16:I18)</f>
        <v>716.2721434915447</v>
      </c>
      <c r="J19" s="11"/>
      <c r="K19" s="2">
        <f>SUM(K16:K18)-MIN(K16:K18)</f>
        <v>730.6020791897542</v>
      </c>
      <c r="L19" s="11"/>
      <c r="M19" s="2">
        <f>SUM(M16:M18)-MIN(M16:M18)</f>
        <v>887.781587887622</v>
      </c>
      <c r="N19" s="12"/>
      <c r="O19" s="2">
        <f>SUM(O16:O17)-MIN(O16:O17)</f>
        <v>887.0326534038444</v>
      </c>
      <c r="P19" s="12"/>
      <c r="Q19" s="2">
        <f>SUM(Q16:Q18)-MIN(Q16:Q18)</f>
        <v>833.571895454724</v>
      </c>
    </row>
    <row r="20" spans="1:17" ht="15.75">
      <c r="A20" s="10"/>
      <c r="B20" s="8"/>
      <c r="C20" s="5"/>
      <c r="D20" s="12">
        <v>4.94</v>
      </c>
      <c r="E20" s="2">
        <f>((SQRT(D20)-1.0935)/0.00208)</f>
        <v>542.8418639852342</v>
      </c>
      <c r="F20" s="12">
        <v>10.31</v>
      </c>
      <c r="G20" s="2">
        <f>(((75/(F20+0.24))-3.998)/0.0066)</f>
        <v>471.36435444492304</v>
      </c>
      <c r="H20" s="12">
        <v>8.7</v>
      </c>
      <c r="I20" s="2">
        <f>((SQRT(H20)-1.279)/0.00398)</f>
        <v>419.7427740579208</v>
      </c>
      <c r="J20" s="12">
        <v>1.55</v>
      </c>
      <c r="K20" s="2">
        <f>((SQRT(J20)-0.8807)/0.00068)</f>
        <v>535.7205291159898</v>
      </c>
      <c r="L20" s="12">
        <v>36.8</v>
      </c>
      <c r="M20" s="2">
        <f>((SQRT(L20)-1.4149)/0.01039)</f>
        <v>447.6804961733628</v>
      </c>
      <c r="N20" s="12">
        <v>43.35</v>
      </c>
      <c r="O20" s="5">
        <f>(((300/(N20+0.24))-3.998)/0.0033)</f>
        <v>874.0340778744081</v>
      </c>
      <c r="P20" s="12">
        <v>173</v>
      </c>
      <c r="Q20" s="5">
        <f>(((800/P20)-2.0232)/0.00647)</f>
        <v>402.02124523143726</v>
      </c>
    </row>
    <row r="21" spans="1:17" ht="15.75">
      <c r="A21" s="10"/>
      <c r="B21" s="8"/>
      <c r="C21" s="5"/>
      <c r="D21" s="12">
        <v>3.8</v>
      </c>
      <c r="E21" s="2">
        <f>((SQRT(D21)-1.0935)/0.00208)</f>
        <v>411.470610077785</v>
      </c>
      <c r="F21" s="12">
        <v>11.16</v>
      </c>
      <c r="G21" s="2">
        <f>(((75/(F21+0.24))-3.998)/0.0066)</f>
        <v>391.0526315789473</v>
      </c>
      <c r="H21" s="12">
        <v>8.12</v>
      </c>
      <c r="I21" s="2">
        <f>((SQRT(H21)-1.279)/0.00398)</f>
        <v>394.61340948618124</v>
      </c>
      <c r="J21" s="12">
        <v>1.2</v>
      </c>
      <c r="K21" s="2">
        <f>((SQRT(J21)-0.8807)/0.00068)</f>
        <v>315.8016397210766</v>
      </c>
      <c r="L21" s="12">
        <v>33.5</v>
      </c>
      <c r="M21" s="2">
        <f>((SQRT(L21)-1.4149)/0.01039)</f>
        <v>420.88724267517927</v>
      </c>
      <c r="N21" s="12"/>
      <c r="O21" s="5">
        <v>0</v>
      </c>
      <c r="P21" s="12">
        <v>179</v>
      </c>
      <c r="Q21" s="5">
        <f>(((800/P21)-2.0232)/0.00647)</f>
        <v>378.063947916037</v>
      </c>
    </row>
    <row r="22" spans="1:17" ht="15.75">
      <c r="A22" s="10"/>
      <c r="B22" s="8"/>
      <c r="C22" s="5"/>
      <c r="D22" s="12">
        <v>3.81</v>
      </c>
      <c r="E22" s="2">
        <f>((SQRT(D22)-1.0935)/0.00208)</f>
        <v>412.7029469203431</v>
      </c>
      <c r="F22" s="12">
        <v>11.25</v>
      </c>
      <c r="G22" s="2">
        <f>(((75/(F22+0.24))-3.998)/0.0066)</f>
        <v>383.24471872774745</v>
      </c>
      <c r="H22" s="12"/>
      <c r="I22" s="2">
        <v>0</v>
      </c>
      <c r="J22" s="12">
        <v>1.2</v>
      </c>
      <c r="K22" s="2">
        <f>((SQRT(J22)-0.8807)/0.00068)</f>
        <v>315.8016397210766</v>
      </c>
      <c r="L22" s="12"/>
      <c r="M22" s="2">
        <v>0</v>
      </c>
      <c r="N22" s="12"/>
      <c r="O22" s="5">
        <v>0</v>
      </c>
      <c r="P22" s="12"/>
      <c r="Q22" s="5">
        <v>0</v>
      </c>
    </row>
    <row r="23" spans="1:17" ht="15.75">
      <c r="A23" s="10">
        <f>RANK(C23,C4:C31,0)</f>
        <v>2</v>
      </c>
      <c r="B23" s="9" t="s">
        <v>50</v>
      </c>
      <c r="C23" s="5">
        <f>SUM(D23:Q23)</f>
        <v>6006.5271591810415</v>
      </c>
      <c r="D23" s="11"/>
      <c r="E23" s="2">
        <f>SUM(E20:E22)-MIN(E20:E22)</f>
        <v>955.5448109055772</v>
      </c>
      <c r="F23" s="11"/>
      <c r="G23" s="2">
        <f>SUM(G20:G22)-MIN(G20:G22)</f>
        <v>862.4169860238704</v>
      </c>
      <c r="H23" s="11"/>
      <c r="I23" s="2">
        <f>SUM(I20:I22)-MIN(I20:I22)</f>
        <v>814.3561835441021</v>
      </c>
      <c r="J23" s="11"/>
      <c r="K23" s="2">
        <f>SUM(K20:K22)-MIN(K20:K22)</f>
        <v>851.5221688370664</v>
      </c>
      <c r="L23" s="11"/>
      <c r="M23" s="2">
        <f>SUM(M20:M22)-MIN(M20:M22)</f>
        <v>868.5677388485421</v>
      </c>
      <c r="N23" s="12"/>
      <c r="O23" s="2">
        <f>SUM(O20:O21)-MIN(O20:O21)</f>
        <v>874.0340778744081</v>
      </c>
      <c r="P23" s="12"/>
      <c r="Q23" s="2">
        <f>SUM(Q20:Q22)-MIN(Q20:Q22)</f>
        <v>780.0851931474742</v>
      </c>
    </row>
    <row r="24" spans="1:17" ht="15.75">
      <c r="A24" s="10"/>
      <c r="B24" s="8"/>
      <c r="C24" s="5"/>
      <c r="D24" s="12">
        <v>4.02</v>
      </c>
      <c r="E24" s="2">
        <f>((SQRT(D24)-1.0935)/0.00208)</f>
        <v>438.2181565270876</v>
      </c>
      <c r="F24" s="12">
        <v>11.6</v>
      </c>
      <c r="G24" s="2">
        <f>(((75/(F24+0.24))-3.998)/0.0066)</f>
        <v>354.009009009009</v>
      </c>
      <c r="H24" s="12">
        <v>6.4</v>
      </c>
      <c r="I24" s="2">
        <f>((SQRT(H24)-1.279)/0.00398)</f>
        <v>314.2769166167597</v>
      </c>
      <c r="J24" s="12">
        <v>1.2</v>
      </c>
      <c r="K24" s="2">
        <f>((SQRT(J24)-0.8807)/0.00068)</f>
        <v>315.8016397210766</v>
      </c>
      <c r="L24" s="12">
        <v>36.7</v>
      </c>
      <c r="M24" s="2">
        <f>((SQRT(L24)-1.4149)/0.01039)</f>
        <v>446.88666913805423</v>
      </c>
      <c r="N24" s="12">
        <v>45.72</v>
      </c>
      <c r="O24" s="5">
        <f>(((300/(N24+0.24))-3.998)/0.0033)</f>
        <v>766.4894374554949</v>
      </c>
      <c r="P24" s="12">
        <v>185</v>
      </c>
      <c r="Q24" s="5">
        <f>(((800/P24)-2.0232)/0.00647)</f>
        <v>355.6606374535277</v>
      </c>
    </row>
    <row r="25" spans="1:17" ht="15.75">
      <c r="A25" s="10"/>
      <c r="B25" s="8"/>
      <c r="C25" s="5"/>
      <c r="D25" s="12">
        <v>3.9</v>
      </c>
      <c r="E25" s="2">
        <f>((SQRT(D25)-1.0935)/0.00208)</f>
        <v>423.72200279478363</v>
      </c>
      <c r="F25" s="12">
        <v>11.87</v>
      </c>
      <c r="G25" s="2">
        <f>(((75/(F25+0.24))-3.998)/0.0066)</f>
        <v>332.610414633536</v>
      </c>
      <c r="H25" s="12">
        <v>6.27</v>
      </c>
      <c r="I25" s="2">
        <f>((SQRT(H25)-1.279)/0.00398)</f>
        <v>307.78814198738263</v>
      </c>
      <c r="J25" s="12">
        <v>1.2</v>
      </c>
      <c r="K25" s="2">
        <f>((SQRT(J25)-0.8807)/0.00068)</f>
        <v>315.8016397210766</v>
      </c>
      <c r="L25" s="12">
        <v>26.4</v>
      </c>
      <c r="M25" s="2">
        <f>((SQRT(L25)-1.4149)/0.01039)</f>
        <v>358.34389138268057</v>
      </c>
      <c r="N25" s="12">
        <v>45.27</v>
      </c>
      <c r="O25" s="5">
        <f>(((300/(N25+0.24))-3.998)/0.0033)</f>
        <v>786.0478216575774</v>
      </c>
      <c r="P25" s="12">
        <v>190</v>
      </c>
      <c r="Q25" s="5">
        <f>(((800/P25)-2.0232)/0.00647)</f>
        <v>338.0720735377857</v>
      </c>
    </row>
    <row r="26" spans="1:17" ht="15.75">
      <c r="A26" s="10"/>
      <c r="B26" s="8"/>
      <c r="C26" s="5"/>
      <c r="D26" s="12">
        <v>3.66</v>
      </c>
      <c r="E26" s="2">
        <f>((SQRT(D26)-1.0935)/0.00208)</f>
        <v>394.0445418129324</v>
      </c>
      <c r="F26" s="12">
        <v>11.88</v>
      </c>
      <c r="G26" s="2">
        <f>(((75/(F26+0.24))-3.998)/0.0066)</f>
        <v>331.8361836183617</v>
      </c>
      <c r="H26" s="12"/>
      <c r="I26" s="2">
        <v>0</v>
      </c>
      <c r="J26" s="12">
        <v>1.15</v>
      </c>
      <c r="K26" s="2">
        <f>((SQRT(J26)-0.8807)/0.00068)</f>
        <v>281.88313158288355</v>
      </c>
      <c r="L26" s="12">
        <v>23.6</v>
      </c>
      <c r="M26" s="2">
        <f>((SQRT(L26)-1.4149)/0.01039)</f>
        <v>331.3843234452788</v>
      </c>
      <c r="N26" s="12"/>
      <c r="O26" s="5">
        <v>0</v>
      </c>
      <c r="P26" s="12"/>
      <c r="Q26" s="5">
        <v>0</v>
      </c>
    </row>
    <row r="27" spans="1:17" ht="15.75">
      <c r="A27" s="10">
        <f>RANK(C27,C4:C31,0)</f>
        <v>7</v>
      </c>
      <c r="B27" s="9" t="s">
        <v>56</v>
      </c>
      <c r="C27" s="5">
        <f>SUM(D27:Q27)</f>
        <v>5087.239014180337</v>
      </c>
      <c r="D27" s="11"/>
      <c r="E27" s="2">
        <f>SUM(E24:E26)-MIN(E24:E26)</f>
        <v>861.9401593218714</v>
      </c>
      <c r="F27" s="11"/>
      <c r="G27" s="2">
        <f>SUM(G24:G26)-MIN(G24:G26)</f>
        <v>686.6194236425449</v>
      </c>
      <c r="H27" s="11"/>
      <c r="I27" s="2">
        <f>SUM(I24:I26)-MIN(I24:I26)</f>
        <v>622.0650586041423</v>
      </c>
      <c r="J27" s="11"/>
      <c r="K27" s="2">
        <f>SUM(K24:K26)-MIN(K24:K26)</f>
        <v>631.603279442153</v>
      </c>
      <c r="L27" s="11"/>
      <c r="M27" s="2">
        <f>SUM(M24:M26)-MIN(M24:M26)</f>
        <v>805.2305605207348</v>
      </c>
      <c r="N27" s="12"/>
      <c r="O27" s="2">
        <f>SUM(O24:O25)-MIN(O24:O25)</f>
        <v>786.0478216575773</v>
      </c>
      <c r="P27" s="12"/>
      <c r="Q27" s="2">
        <f>SUM(Q24:Q26)-MIN(Q24:Q26)</f>
        <v>693.7327109913134</v>
      </c>
    </row>
    <row r="28" spans="1:17" ht="15.75">
      <c r="A28" s="10"/>
      <c r="B28" s="8"/>
      <c r="C28" s="5"/>
      <c r="D28" s="12">
        <v>4.67</v>
      </c>
      <c r="E28" s="2">
        <f>((SQRT(D28)-1.0935)/0.00208)</f>
        <v>513.2299415853033</v>
      </c>
      <c r="F28" s="12">
        <v>10.64</v>
      </c>
      <c r="G28" s="2">
        <f>(((75/(F28+0.24))-3.998)/0.0066)</f>
        <v>438.69429590017813</v>
      </c>
      <c r="H28" s="12">
        <v>7.82</v>
      </c>
      <c r="I28" s="2">
        <f>((SQRT(H28)-1.279)/0.00398)</f>
        <v>381.2628871411841</v>
      </c>
      <c r="J28" s="12">
        <v>1.25</v>
      </c>
      <c r="K28" s="2">
        <f>((SQRT(J28)-0.8807)/0.00068)</f>
        <v>349.0205716910218</v>
      </c>
      <c r="L28" s="12">
        <v>29.9</v>
      </c>
      <c r="M28" s="2">
        <f>((SQRT(L28)-1.4149)/0.01039)</f>
        <v>390.104835976605</v>
      </c>
      <c r="N28" s="12">
        <v>41.77</v>
      </c>
      <c r="O28" s="5">
        <f>(((300/(N28+0.24))-3.998)/0.0033)</f>
        <v>952.4717780037939</v>
      </c>
      <c r="P28" s="12">
        <v>156</v>
      </c>
      <c r="Q28" s="5">
        <f>(((800/P28)-2.0232)/0.00647)</f>
        <v>479.9080569096026</v>
      </c>
    </row>
    <row r="29" spans="1:17" ht="15.75">
      <c r="A29" s="10"/>
      <c r="B29" s="8"/>
      <c r="C29" s="5"/>
      <c r="D29" s="12">
        <v>4.42</v>
      </c>
      <c r="E29" s="2">
        <f>((SQRT(D29)-1.0935)/0.00208)</f>
        <v>485.0382712321461</v>
      </c>
      <c r="F29" s="12">
        <v>10.73</v>
      </c>
      <c r="G29" s="2">
        <f>(((75/(F29+0.24))-3.998)/0.0066)</f>
        <v>430.1254109002513</v>
      </c>
      <c r="H29" s="12">
        <v>7.21</v>
      </c>
      <c r="I29" s="2">
        <f>((SQRT(H29)-1.279)/0.00398)</f>
        <v>353.3025920652036</v>
      </c>
      <c r="J29" s="12">
        <v>1.25</v>
      </c>
      <c r="K29" s="2">
        <f>((SQRT(J29)-0.8807)/0.00068)</f>
        <v>349.0205716910218</v>
      </c>
      <c r="L29" s="12">
        <v>18.4</v>
      </c>
      <c r="M29" s="2">
        <f>((SQRT(L29)-1.4149)/0.01039)</f>
        <v>276.6720036482621</v>
      </c>
      <c r="N29" s="12"/>
      <c r="O29" s="5">
        <v>0</v>
      </c>
      <c r="P29" s="12">
        <v>169</v>
      </c>
      <c r="Q29" s="5">
        <f>(((800/P29)-2.0232)/0.00647)</f>
        <v>418.9378378131202</v>
      </c>
    </row>
    <row r="30" spans="1:17" ht="15.75">
      <c r="A30" s="10"/>
      <c r="B30" s="8"/>
      <c r="C30" s="5"/>
      <c r="D30" s="12">
        <v>4.41</v>
      </c>
      <c r="E30" s="2">
        <f>((SQRT(D30)-1.0935)/0.00208)</f>
        <v>483.8942307692309</v>
      </c>
      <c r="F30" s="12">
        <v>11.43</v>
      </c>
      <c r="G30" s="2">
        <f>(((75/(F30+0.24))-3.998)/0.0066)</f>
        <v>367.9901846225753</v>
      </c>
      <c r="H30" s="12">
        <v>6.58</v>
      </c>
      <c r="I30" s="2">
        <f>((SQRT(H30)-1.279)/0.00398)</f>
        <v>323.153534591993</v>
      </c>
      <c r="J30" s="12">
        <v>1.2</v>
      </c>
      <c r="K30" s="2">
        <f>((SQRT(J30)-0.8807)/0.00068)</f>
        <v>315.8016397210766</v>
      </c>
      <c r="L30" s="12">
        <v>36.6</v>
      </c>
      <c r="M30" s="2">
        <f>((SQRT(L30)-1.4149)/0.01039)</f>
        <v>446.0917598557911</v>
      </c>
      <c r="N30" s="12"/>
      <c r="O30" s="5">
        <v>0</v>
      </c>
      <c r="P30" s="12"/>
      <c r="Q30" s="5">
        <v>0</v>
      </c>
    </row>
    <row r="31" spans="1:17" ht="15.75">
      <c r="A31" s="10">
        <f>RANK(C31,C4:C31,0)</f>
        <v>3</v>
      </c>
      <c r="B31" s="9" t="s">
        <v>43</v>
      </c>
      <c r="C31" s="5">
        <f>SUM(D31:Q31)</f>
        <v>5987.2088107652235</v>
      </c>
      <c r="D31" s="11"/>
      <c r="E31" s="2">
        <f>SUM(E28:E30)-MIN(E28:E30)</f>
        <v>998.2682128174495</v>
      </c>
      <c r="F31" s="11"/>
      <c r="G31" s="2">
        <f>SUM(G28:G30)-MIN(G28:G30)</f>
        <v>868.8197068004295</v>
      </c>
      <c r="H31" s="11"/>
      <c r="I31" s="2">
        <f>SUM(I28:I30)-MIN(I28:I30)</f>
        <v>734.5654792063877</v>
      </c>
      <c r="J31" s="11"/>
      <c r="K31" s="2">
        <f>SUM(K28:K30)-MIN(K28:K30)</f>
        <v>698.0411433820436</v>
      </c>
      <c r="L31" s="11"/>
      <c r="M31" s="2">
        <f>SUM(M28:M30)-MIN(M28:M30)</f>
        <v>836.1965958323963</v>
      </c>
      <c r="N31" s="12"/>
      <c r="O31" s="2">
        <f>SUM(O28:O29)-MIN(O28:O29)</f>
        <v>952.4717780037939</v>
      </c>
      <c r="P31" s="12"/>
      <c r="Q31" s="2">
        <f>SUM(Q28:Q30)-MIN(Q28:Q30)</f>
        <v>898.8458947227227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27"/>
  <sheetViews>
    <sheetView zoomScalePageLayoutView="0" workbookViewId="0" topLeftCell="A1">
      <selection activeCell="P17" sqref="P17"/>
    </sheetView>
  </sheetViews>
  <sheetFormatPr defaultColWidth="11.421875" defaultRowHeight="15"/>
  <cols>
    <col min="1" max="1" width="8.8515625" style="0" bestFit="1" customWidth="1"/>
    <col min="2" max="2" width="28.8515625" style="0" bestFit="1" customWidth="1"/>
    <col min="3" max="3" width="18.7109375" style="0" bestFit="1" customWidth="1"/>
    <col min="4" max="4" width="9.140625" style="0" customWidth="1"/>
    <col min="5" max="5" width="9.57421875" style="0" bestFit="1" customWidth="1"/>
    <col min="6" max="6" width="8.421875" style="0" customWidth="1"/>
    <col min="7" max="7" width="10.28125" style="0" bestFit="1" customWidth="1"/>
    <col min="8" max="8" width="9.8515625" style="0" customWidth="1"/>
    <col min="9" max="9" width="9.57421875" style="0" bestFit="1" customWidth="1"/>
    <col min="10" max="10" width="8.8515625" style="0" customWidth="1"/>
    <col min="11" max="11" width="8.28125" style="0" bestFit="1" customWidth="1"/>
    <col min="12" max="12" width="9.00390625" style="0" bestFit="1" customWidth="1"/>
    <col min="13" max="13" width="12.140625" style="0" bestFit="1" customWidth="1"/>
    <col min="14" max="14" width="8.28125" style="0" bestFit="1" customWidth="1"/>
    <col min="15" max="15" width="8.8515625" style="0" bestFit="1" customWidth="1"/>
  </cols>
  <sheetData>
    <row r="1" spans="1:15" ht="20.25">
      <c r="A1" s="16"/>
      <c r="B1" s="14" t="s">
        <v>20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2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>
      <c r="A3" s="10" t="s">
        <v>16</v>
      </c>
      <c r="B3" s="1" t="s">
        <v>0</v>
      </c>
      <c r="C3" s="4" t="s">
        <v>8</v>
      </c>
      <c r="D3" s="1" t="s">
        <v>14</v>
      </c>
      <c r="E3" s="1"/>
      <c r="F3" s="1" t="s">
        <v>4</v>
      </c>
      <c r="G3" s="1"/>
      <c r="H3" s="1" t="s">
        <v>21</v>
      </c>
      <c r="I3" s="1"/>
      <c r="J3" s="1" t="s">
        <v>3</v>
      </c>
      <c r="K3" s="1"/>
      <c r="L3" s="1" t="s">
        <v>15</v>
      </c>
      <c r="M3" s="1"/>
      <c r="N3" s="1" t="s">
        <v>18</v>
      </c>
      <c r="O3" s="5"/>
    </row>
    <row r="4" spans="1:15" ht="15.75">
      <c r="A4" s="10"/>
      <c r="B4" s="2"/>
      <c r="C4" s="5"/>
      <c r="D4" s="12">
        <v>7.42</v>
      </c>
      <c r="E4" s="2">
        <f>(((50/(D4+0.24))-3.648)/0.0066)</f>
        <v>436.2750217580505</v>
      </c>
      <c r="F4" s="12">
        <v>1.25</v>
      </c>
      <c r="G4" s="2">
        <f>((SQRT(F4)-0.8807)/0.00068)</f>
        <v>349.0205716910218</v>
      </c>
      <c r="H4" s="12">
        <v>29.9</v>
      </c>
      <c r="I4" s="2">
        <f>((SQRT(H4)-2.0232)/0.00874)</f>
        <v>394.15208761978556</v>
      </c>
      <c r="J4" s="12">
        <v>4.14</v>
      </c>
      <c r="K4" s="2">
        <f>((SQRT(J4)-1.0935)/0.00208)</f>
        <v>452.4995167969138</v>
      </c>
      <c r="L4" s="12">
        <v>30.47</v>
      </c>
      <c r="M4" s="5">
        <f>(((200/(L4+0.24))-3.648)/0.0033)</f>
        <v>868.0414039450185</v>
      </c>
      <c r="N4" s="12">
        <v>169</v>
      </c>
      <c r="O4" s="5">
        <f>(((800/N4)-2.0232)/0.00647)</f>
        <v>418.9378378131202</v>
      </c>
    </row>
    <row r="5" spans="1:15" ht="15.75">
      <c r="A5" s="10"/>
      <c r="B5" s="2"/>
      <c r="C5" s="5"/>
      <c r="D5" s="12">
        <v>7.82</v>
      </c>
      <c r="E5" s="2">
        <f>(((50/(D5+0.24))-3.648)/0.0066)</f>
        <v>387.19302203173163</v>
      </c>
      <c r="F5" s="12">
        <v>1.2</v>
      </c>
      <c r="G5" s="2">
        <f>((SQRT(F5)-0.8807)/0.00068)</f>
        <v>315.8016397210766</v>
      </c>
      <c r="H5" s="12">
        <v>26.1</v>
      </c>
      <c r="I5" s="2">
        <f>((SQRT(H5)-2.0232)/0.00874)</f>
        <v>353.0452986015927</v>
      </c>
      <c r="J5" s="12">
        <v>4</v>
      </c>
      <c r="K5" s="2">
        <f>((SQRT(J5)-1.0935)/0.00208)</f>
        <v>435.8173076923078</v>
      </c>
      <c r="L5" s="12"/>
      <c r="M5" s="5">
        <v>0</v>
      </c>
      <c r="N5" s="12">
        <v>179</v>
      </c>
      <c r="O5" s="5">
        <f aca="true" t="shared" si="0" ref="O5:O26">(((800/N5)-2.0232)/0.00647)</f>
        <v>378.063947916037</v>
      </c>
    </row>
    <row r="6" spans="1:15" ht="15.75">
      <c r="A6" s="17"/>
      <c r="B6" s="2"/>
      <c r="C6" s="5"/>
      <c r="D6" s="12">
        <v>7.95</v>
      </c>
      <c r="E6" s="2">
        <f>(((50/(D6+0.24))-3.648)/0.0066)</f>
        <v>372.2736522736523</v>
      </c>
      <c r="F6" s="12">
        <v>1.2</v>
      </c>
      <c r="G6" s="2">
        <f>((SQRT(F6)-0.8807)/0.00068)</f>
        <v>315.8016397210766</v>
      </c>
      <c r="H6" s="12">
        <v>25.8</v>
      </c>
      <c r="I6" s="2">
        <f>((SQRT(H6)-2.0232)/0.00874)</f>
        <v>349.67620591305695</v>
      </c>
      <c r="J6" s="12">
        <v>3.9</v>
      </c>
      <c r="K6" s="2">
        <f>((SQRT(J6)-1.0935)/0.00208)</f>
        <v>423.72200279478363</v>
      </c>
      <c r="L6" s="12"/>
      <c r="M6" s="5">
        <v>0</v>
      </c>
      <c r="N6" s="12">
        <v>185</v>
      </c>
      <c r="O6" s="5">
        <f t="shared" si="0"/>
        <v>355.6606374535277</v>
      </c>
    </row>
    <row r="7" spans="1:15" ht="15.75">
      <c r="A7" s="10">
        <f>RANK(C7,C4:C27,0)</f>
        <v>2</v>
      </c>
      <c r="B7" s="6" t="s">
        <v>28</v>
      </c>
      <c r="C7" s="5">
        <f>SUM(D7:O7)</f>
        <v>4788.8476555866555</v>
      </c>
      <c r="D7" s="11"/>
      <c r="E7" s="2">
        <f>SUM(E4:E6)-MIN(E4:E6)</f>
        <v>823.4680437897821</v>
      </c>
      <c r="F7" s="11"/>
      <c r="G7" s="2">
        <f>SUM(G4:G6)-MIN(G4:G6)</f>
        <v>664.8222114120983</v>
      </c>
      <c r="H7" s="11"/>
      <c r="I7" s="2">
        <f>SUM(I4:I6)-MIN(I4:I6)</f>
        <v>747.1973862213783</v>
      </c>
      <c r="J7" s="11"/>
      <c r="K7" s="2">
        <f>SUM(K4:K6)-MIN(K4:K6)</f>
        <v>888.3168244892214</v>
      </c>
      <c r="L7" s="11"/>
      <c r="M7" s="2">
        <f>SUM(M4:M5)-MIN(M4:M5)</f>
        <v>868.0414039450185</v>
      </c>
      <c r="N7" s="12"/>
      <c r="O7" s="2">
        <f>SUM(O4:O6)-MIN(O4:O6)</f>
        <v>797.0017857291573</v>
      </c>
    </row>
    <row r="8" spans="1:15" ht="15.75">
      <c r="A8" s="10"/>
      <c r="B8" s="2"/>
      <c r="C8" s="5"/>
      <c r="D8" s="12">
        <v>8.33</v>
      </c>
      <c r="E8" s="2">
        <f>(((50/(D8+0.24))-3.648)/0.0066)</f>
        <v>331.25844206357624</v>
      </c>
      <c r="F8" s="12">
        <v>1.3</v>
      </c>
      <c r="G8" s="2">
        <f>((SQRT(F8)-0.8807)/0.00068)</f>
        <v>381.5815074987323</v>
      </c>
      <c r="H8" s="12">
        <v>33.6</v>
      </c>
      <c r="I8" s="2">
        <f>((SQRT(H8)-2.0232)/0.00874)</f>
        <v>431.7334895281208</v>
      </c>
      <c r="J8" s="12">
        <v>3.78</v>
      </c>
      <c r="K8" s="2">
        <f>((SQRT(J8)-1.0935)/0.00208)</f>
        <v>409.0010622703645</v>
      </c>
      <c r="L8" s="12">
        <v>31.04</v>
      </c>
      <c r="M8" s="5">
        <f>(((200/(L8+0.24))-3.648)/0.0033)</f>
        <v>832.0793613888244</v>
      </c>
      <c r="N8" s="12">
        <v>193</v>
      </c>
      <c r="O8" s="5">
        <f t="shared" si="0"/>
        <v>327.956370974846</v>
      </c>
    </row>
    <row r="9" spans="1:15" ht="15.75">
      <c r="A9" s="10"/>
      <c r="B9" s="2"/>
      <c r="C9" s="5"/>
      <c r="D9" s="12">
        <v>8.09</v>
      </c>
      <c r="E9" s="2">
        <f>(((50/(D9+0.24))-3.648)/0.0066)</f>
        <v>356.7274182400232</v>
      </c>
      <c r="F9" s="12">
        <v>1.15</v>
      </c>
      <c r="G9" s="2">
        <f>((SQRT(F9)-0.8807)/0.00068)</f>
        <v>281.88313158288355</v>
      </c>
      <c r="H9" s="12">
        <v>28.3</v>
      </c>
      <c r="I9" s="2">
        <f>((SQRT(H9)-2.0232)/0.00874)</f>
        <v>377.1824292114593</v>
      </c>
      <c r="J9" s="12">
        <v>3.66</v>
      </c>
      <c r="K9" s="2">
        <f>((SQRT(J9)-1.0935)/0.00208)</f>
        <v>394.0445418129324</v>
      </c>
      <c r="L9" s="12"/>
      <c r="M9" s="5">
        <v>0</v>
      </c>
      <c r="N9" s="12">
        <v>197</v>
      </c>
      <c r="O9" s="5">
        <f t="shared" si="0"/>
        <v>314.9480225013533</v>
      </c>
    </row>
    <row r="10" spans="1:15" ht="15.75">
      <c r="A10" s="10"/>
      <c r="B10" s="2"/>
      <c r="C10" s="5"/>
      <c r="D10" s="12">
        <v>8.33</v>
      </c>
      <c r="E10" s="2">
        <f>(((50/(D10+0.24))-3.648)/0.0066)</f>
        <v>331.25844206357624</v>
      </c>
      <c r="F10" s="12">
        <v>1.15</v>
      </c>
      <c r="G10" s="2">
        <f>((SQRT(F10)-0.8807)/0.00068)</f>
        <v>281.88313158288355</v>
      </c>
      <c r="H10" s="12">
        <v>27.9</v>
      </c>
      <c r="I10" s="2">
        <f>((SQRT(H10)-2.0232)/0.00874)</f>
        <v>372.86556733383327</v>
      </c>
      <c r="J10" s="12">
        <v>3.54</v>
      </c>
      <c r="K10" s="2">
        <f>((SQRT(J10)-1.0935)/0.00208)</f>
        <v>378.8407558762875</v>
      </c>
      <c r="L10" s="12"/>
      <c r="M10" s="5">
        <v>0</v>
      </c>
      <c r="N10" s="12">
        <v>204</v>
      </c>
      <c r="O10" s="5">
        <f t="shared" si="0"/>
        <v>293.4109161438918</v>
      </c>
    </row>
    <row r="11" spans="1:15" ht="15.75">
      <c r="A11" s="10">
        <f>RANK(C11,C4:C27,0)</f>
        <v>4</v>
      </c>
      <c r="B11" s="6" t="s">
        <v>27</v>
      </c>
      <c r="C11" s="5">
        <f>SUM(D11:O11)</f>
        <v>4438.395777073116</v>
      </c>
      <c r="D11" s="11"/>
      <c r="E11" s="2">
        <f>SUM(E8:E10)-MIN(E8:E10)</f>
        <v>687.9858603035995</v>
      </c>
      <c r="F11" s="11"/>
      <c r="G11" s="2">
        <f>SUM(G8:G10)-MIN(G8:G10)</f>
        <v>663.4646390816158</v>
      </c>
      <c r="H11" s="11"/>
      <c r="I11" s="2">
        <f>SUM(I8:I10)-MIN(I8:I10)</f>
        <v>808.9159187395801</v>
      </c>
      <c r="J11" s="11"/>
      <c r="K11" s="2">
        <f>SUM(K8:K10)-MIN(K8:K10)</f>
        <v>803.0456040832968</v>
      </c>
      <c r="L11" s="11"/>
      <c r="M11" s="2">
        <f>SUM(M8:M9)-MIN(M8:M9)</f>
        <v>832.0793613888244</v>
      </c>
      <c r="N11" s="12"/>
      <c r="O11" s="2">
        <f>SUM(O8:O10)-MIN(O8:O10)</f>
        <v>642.9043934761992</v>
      </c>
    </row>
    <row r="12" spans="1:15" ht="15.75">
      <c r="A12" s="10"/>
      <c r="B12" s="2"/>
      <c r="C12" s="5"/>
      <c r="D12" s="12">
        <v>8.54</v>
      </c>
      <c r="E12" s="2">
        <f>(((50/(D12+0.24))-3.648)/0.0066)</f>
        <v>310.1152757644785</v>
      </c>
      <c r="F12" s="12">
        <v>1.1</v>
      </c>
      <c r="G12" s="2">
        <f>((SQRT(F12)-0.8807)/0.00068)</f>
        <v>247.21889436786998</v>
      </c>
      <c r="H12" s="12">
        <v>35.5</v>
      </c>
      <c r="I12" s="2">
        <f>((SQRT(H12)-2.0232)/0.00874)</f>
        <v>450.22741921126914</v>
      </c>
      <c r="J12" s="12">
        <v>3.79</v>
      </c>
      <c r="K12" s="2">
        <f>((SQRT(J12)-1.0935)/0.00208)</f>
        <v>410.23665066979737</v>
      </c>
      <c r="L12" s="12">
        <v>31.88</v>
      </c>
      <c r="M12" s="5">
        <f>(((200/(L12+0.24))-3.648)/0.0033)</f>
        <v>781.4091097777277</v>
      </c>
      <c r="N12" s="12">
        <v>205</v>
      </c>
      <c r="O12" s="5">
        <f t="shared" si="0"/>
        <v>290.4542541561428</v>
      </c>
    </row>
    <row r="13" spans="1:15" ht="15.75">
      <c r="A13" s="10"/>
      <c r="B13" s="2"/>
      <c r="C13" s="5"/>
      <c r="D13" s="12">
        <v>8.29</v>
      </c>
      <c r="E13" s="2">
        <f>(((50/(D13+0.24))-3.648)/0.0066)</f>
        <v>335.4037443603681</v>
      </c>
      <c r="F13" s="12">
        <v>1.1</v>
      </c>
      <c r="G13" s="2">
        <f>((SQRT(F13)-0.8807)/0.00068)</f>
        <v>247.21889436786998</v>
      </c>
      <c r="H13" s="12">
        <v>30.1</v>
      </c>
      <c r="I13" s="2">
        <f>((SQRT(H13)-2.0232)/0.00874)</f>
        <v>396.2410400157988</v>
      </c>
      <c r="J13" s="12">
        <v>3.67</v>
      </c>
      <c r="K13" s="2">
        <f>((SQRT(J13)-1.0935)/0.00208)</f>
        <v>395.300195224424</v>
      </c>
      <c r="L13" s="12"/>
      <c r="M13" s="5">
        <v>0</v>
      </c>
      <c r="N13" s="12">
        <v>206</v>
      </c>
      <c r="O13" s="5">
        <f t="shared" si="0"/>
        <v>287.5262976245855</v>
      </c>
    </row>
    <row r="14" spans="1:15" ht="15.75">
      <c r="A14" s="10"/>
      <c r="B14" s="2"/>
      <c r="C14" s="5"/>
      <c r="D14" s="12">
        <v>8.1</v>
      </c>
      <c r="E14" s="2">
        <f>(((50/(D14+0.24))-3.648)/0.0066)</f>
        <v>355.63694498946296</v>
      </c>
      <c r="F14" s="12">
        <v>1.1</v>
      </c>
      <c r="G14" s="2">
        <f>((SQRT(F14)-0.8807)/0.00068)</f>
        <v>247.21889436786998</v>
      </c>
      <c r="H14" s="12">
        <v>23.3</v>
      </c>
      <c r="I14" s="2">
        <f>((SQRT(H14)-2.0232)/0.00874)</f>
        <v>320.8017568030742</v>
      </c>
      <c r="J14" s="12">
        <v>3.51</v>
      </c>
      <c r="K14" s="2">
        <f>((SQRT(J14)-1.0935)/0.00208)</f>
        <v>374.9997113074614</v>
      </c>
      <c r="L14" s="12"/>
      <c r="M14" s="5">
        <v>0</v>
      </c>
      <c r="N14" s="12">
        <v>212</v>
      </c>
      <c r="O14" s="5">
        <f t="shared" si="0"/>
        <v>270.53862529526697</v>
      </c>
    </row>
    <row r="15" spans="1:15" ht="15.75">
      <c r="A15" s="10">
        <f>RANK(C15,C4:C27,0)</f>
        <v>5</v>
      </c>
      <c r="B15" s="6" t="s">
        <v>53</v>
      </c>
      <c r="C15" s="5">
        <f>SUM(D15:O15)</f>
        <v>4196.873444765317</v>
      </c>
      <c r="D15" s="11"/>
      <c r="E15" s="2">
        <f>SUM(E12:E14)-MIN(E12:E14)</f>
        <v>691.040689349831</v>
      </c>
      <c r="F15" s="11"/>
      <c r="G15" s="2">
        <f>SUM(G12:G14)-MIN(G12:G14)</f>
        <v>494.4377887357399</v>
      </c>
      <c r="H15" s="11"/>
      <c r="I15" s="2">
        <f>SUM(I12:I14)-MIN(I12:I14)</f>
        <v>846.4684592270679</v>
      </c>
      <c r="J15" s="11"/>
      <c r="K15" s="2">
        <f>SUM(K12:K14)-MIN(K12:K14)</f>
        <v>805.5368458942214</v>
      </c>
      <c r="L15" s="11"/>
      <c r="M15" s="2">
        <f>SUM(M12:M13)-MIN(M12:M13)</f>
        <v>781.4091097777277</v>
      </c>
      <c r="N15" s="12"/>
      <c r="O15" s="2">
        <f>SUM(O12:O14)-MIN(O12:O14)</f>
        <v>577.9805517807283</v>
      </c>
    </row>
    <row r="16" spans="1:15" ht="15.75">
      <c r="A16" s="10"/>
      <c r="B16" s="2"/>
      <c r="C16" s="5"/>
      <c r="D16" s="12">
        <v>7.91</v>
      </c>
      <c r="E16" s="2">
        <f>(((50/(D16+0.24))-3.648)/0.0066)</f>
        <v>376.8135341141476</v>
      </c>
      <c r="F16" s="12">
        <v>1.1</v>
      </c>
      <c r="G16" s="2">
        <f>((SQRT(F16)-0.8807)/0.00068)</f>
        <v>247.21889436786998</v>
      </c>
      <c r="H16" s="12">
        <v>31.7</v>
      </c>
      <c r="I16" s="2">
        <f>((SQRT(H16)-2.0232)/0.00874)</f>
        <v>412.70884486312343</v>
      </c>
      <c r="J16" s="12">
        <v>3.8</v>
      </c>
      <c r="K16" s="2">
        <f>((SQRT(J16)-1.0935)/0.00208)</f>
        <v>411.470610077785</v>
      </c>
      <c r="L16" s="12">
        <v>32.47</v>
      </c>
      <c r="M16" s="5">
        <f>(((200/(L16+0.24))-3.648)/0.0033)</f>
        <v>747.3751887570289</v>
      </c>
      <c r="N16" s="12">
        <v>187</v>
      </c>
      <c r="O16" s="5">
        <f t="shared" si="0"/>
        <v>348.5123440973973</v>
      </c>
    </row>
    <row r="17" spans="1:15" ht="15.75">
      <c r="A17" s="10"/>
      <c r="B17" s="2"/>
      <c r="C17" s="5"/>
      <c r="D17" s="12">
        <v>8.37</v>
      </c>
      <c r="E17" s="2">
        <f>(((50/(D17+0.24))-3.648)/0.0066)</f>
        <v>327.15165593214374</v>
      </c>
      <c r="F17" s="12">
        <v>1.1</v>
      </c>
      <c r="G17" s="2">
        <f>((SQRT(F17)-0.8807)/0.00068)</f>
        <v>247.21889436786998</v>
      </c>
      <c r="H17" s="12">
        <v>29.8</v>
      </c>
      <c r="I17" s="2">
        <f>((SQRT(H17)-2.0232)/0.00874)</f>
        <v>393.1049914854088</v>
      </c>
      <c r="J17" s="12">
        <v>3.4</v>
      </c>
      <c r="K17" s="2">
        <f>((SQRT(J17)-1.0935)/0.00208)</f>
        <v>360.7735055089316</v>
      </c>
      <c r="L17" s="12"/>
      <c r="M17" s="5">
        <v>0</v>
      </c>
      <c r="N17" s="12">
        <v>211</v>
      </c>
      <c r="O17" s="5">
        <f t="shared" si="0"/>
        <v>273.30281210398704</v>
      </c>
    </row>
    <row r="18" spans="1:15" ht="15.75">
      <c r="A18" s="10"/>
      <c r="B18" s="2"/>
      <c r="C18" s="5"/>
      <c r="D18" s="12"/>
      <c r="E18" s="2">
        <v>0</v>
      </c>
      <c r="F18" s="12"/>
      <c r="G18" s="2">
        <v>0</v>
      </c>
      <c r="H18" s="12"/>
      <c r="I18" s="2">
        <v>0</v>
      </c>
      <c r="J18" s="12"/>
      <c r="K18" s="2">
        <v>0</v>
      </c>
      <c r="L18" s="12"/>
      <c r="M18" s="5">
        <v>0</v>
      </c>
      <c r="N18" s="12"/>
      <c r="O18" s="5">
        <v>0</v>
      </c>
    </row>
    <row r="19" spans="1:15" ht="15.75">
      <c r="A19" s="10">
        <f>RANK(C19,C4:C27,0)</f>
        <v>6</v>
      </c>
      <c r="B19" s="6" t="s">
        <v>50</v>
      </c>
      <c r="C19" s="5">
        <f>SUM(D19:O19)</f>
        <v>4145.651275675694</v>
      </c>
      <c r="D19" s="11"/>
      <c r="E19" s="2">
        <f>SUM(E16:E18)-MIN(E16:E18)</f>
        <v>703.9651900462914</v>
      </c>
      <c r="F19" s="11"/>
      <c r="G19" s="2">
        <f>SUM(G16:G18)-MIN(G16:G18)</f>
        <v>494.43778873573996</v>
      </c>
      <c r="H19" s="11"/>
      <c r="I19" s="2">
        <f>SUM(I16:I18)-MIN(I16:I18)</f>
        <v>805.8138363485323</v>
      </c>
      <c r="J19" s="11"/>
      <c r="K19" s="2">
        <f>SUM(K16:K18)-MIN(K16:K18)</f>
        <v>772.2441155867166</v>
      </c>
      <c r="L19" s="11"/>
      <c r="M19" s="2">
        <f>SUM(M16:M17)-MIN(M16:M17)</f>
        <v>747.3751887570289</v>
      </c>
      <c r="N19" s="12"/>
      <c r="O19" s="2">
        <f>SUM(O16:O18)-MIN(O16:O18)</f>
        <v>621.8151562013843</v>
      </c>
    </row>
    <row r="20" spans="1:15" ht="15.75">
      <c r="A20" s="10"/>
      <c r="B20" s="2"/>
      <c r="C20" s="5"/>
      <c r="D20" s="12">
        <v>7.59</v>
      </c>
      <c r="E20" s="2">
        <f>(((50/(D20+0.24))-3.648)/0.0066)</f>
        <v>414.80243043461434</v>
      </c>
      <c r="F20" s="12">
        <v>1.25</v>
      </c>
      <c r="G20" s="2">
        <f>((SQRT(F20)-0.8807)/0.00068)</f>
        <v>349.0205716910218</v>
      </c>
      <c r="H20" s="12">
        <v>18.9</v>
      </c>
      <c r="I20" s="2">
        <f>((SQRT(H20)-2.0232)/0.00874)</f>
        <v>265.92826359917984</v>
      </c>
      <c r="J20" s="12">
        <v>4.19</v>
      </c>
      <c r="K20" s="2">
        <f>((SQRT(J20)-1.0935)/0.00208)</f>
        <v>458.3889178105155</v>
      </c>
      <c r="L20" s="12">
        <v>30.91</v>
      </c>
      <c r="M20" s="5">
        <f>(((200/(L20+0.24))-3.648)/0.0033)</f>
        <v>840.1653776934676</v>
      </c>
      <c r="N20" s="12">
        <v>171</v>
      </c>
      <c r="O20" s="5">
        <f t="shared" si="0"/>
        <v>410.3806140802805</v>
      </c>
    </row>
    <row r="21" spans="1:15" ht="15.75">
      <c r="A21" s="10"/>
      <c r="B21" s="2"/>
      <c r="C21" s="5"/>
      <c r="D21" s="12">
        <v>7.88</v>
      </c>
      <c r="E21" s="2">
        <f>(((50/(D21+0.24))-3.648)/0.0066)</f>
        <v>380.24779817883274</v>
      </c>
      <c r="F21" s="12">
        <v>1.2</v>
      </c>
      <c r="G21" s="2">
        <f>((SQRT(F21)-0.8807)/0.00068)</f>
        <v>315.8016397210766</v>
      </c>
      <c r="H21" s="12">
        <v>30.1</v>
      </c>
      <c r="I21" s="2">
        <f>((SQRT(H21)-2.0232)/0.00874)</f>
        <v>396.2410400157988</v>
      </c>
      <c r="J21" s="12">
        <v>3.86</v>
      </c>
      <c r="K21" s="2">
        <f>((SQRT(J21)-1.0935)/0.00208)</f>
        <v>418.8405146340626</v>
      </c>
      <c r="L21" s="12">
        <v>33.08</v>
      </c>
      <c r="M21" s="5">
        <f>(((200/(L21+0.24))-3.648)/0.0033)</f>
        <v>713.4548364800464</v>
      </c>
      <c r="N21" s="12">
        <v>183</v>
      </c>
      <c r="O21" s="5">
        <f t="shared" si="0"/>
        <v>362.9651776589725</v>
      </c>
    </row>
    <row r="22" spans="1:15" ht="15.75">
      <c r="A22" s="10"/>
      <c r="B22" s="2"/>
      <c r="C22" s="5"/>
      <c r="D22" s="12">
        <v>7.9</v>
      </c>
      <c r="E22" s="2">
        <f>(((50/(D22+0.24))-3.648)/0.0066)</f>
        <v>377.9554761372942</v>
      </c>
      <c r="F22" s="12">
        <v>1.1</v>
      </c>
      <c r="G22" s="2">
        <f>((SQRT(F22)-0.8807)/0.00068)</f>
        <v>247.21889436786998</v>
      </c>
      <c r="H22" s="12"/>
      <c r="I22" s="2">
        <v>0</v>
      </c>
      <c r="J22" s="12">
        <v>3.4</v>
      </c>
      <c r="K22" s="2">
        <f>((SQRT(J22)-1.0935)/0.00208)</f>
        <v>360.7735055089316</v>
      </c>
      <c r="L22" s="12"/>
      <c r="M22" s="5">
        <v>0</v>
      </c>
      <c r="N22" s="12">
        <v>189</v>
      </c>
      <c r="O22" s="5">
        <f t="shared" si="0"/>
        <v>341.5153373731426</v>
      </c>
    </row>
    <row r="23" spans="1:15" ht="15.75">
      <c r="A23" s="10">
        <f>RANK(C23,C4:C27,0)</f>
        <v>3</v>
      </c>
      <c r="B23" s="6" t="s">
        <v>56</v>
      </c>
      <c r="C23" s="5">
        <f>SUM(D23:O23)</f>
        <v>4612.782345517822</v>
      </c>
      <c r="D23" s="11"/>
      <c r="E23" s="2">
        <f>SUM(E20:E22)-MIN(E20:E22)</f>
        <v>795.050228613447</v>
      </c>
      <c r="F23" s="11"/>
      <c r="G23" s="2">
        <f>SUM(G20:G22)-MIN(G20:G22)</f>
        <v>664.8222114120983</v>
      </c>
      <c r="H23" s="11"/>
      <c r="I23" s="2">
        <f>SUM(I20:I22)-MIN(I20:I22)</f>
        <v>662.1693036149786</v>
      </c>
      <c r="J23" s="11"/>
      <c r="K23" s="2">
        <f>SUM(K20:K22)-MIN(K20:K22)</f>
        <v>877.2294324445782</v>
      </c>
      <c r="L23" s="11"/>
      <c r="M23" s="2">
        <f>SUM(M20:M21)-MIN(M20:M21)</f>
        <v>840.1653776934675</v>
      </c>
      <c r="N23" s="12"/>
      <c r="O23" s="2">
        <f>SUM(O20:O22)-MIN(O20:O22)</f>
        <v>773.345791739253</v>
      </c>
    </row>
    <row r="24" spans="1:15" ht="15.75">
      <c r="A24" s="10"/>
      <c r="B24" s="2"/>
      <c r="C24" s="5"/>
      <c r="D24" s="12">
        <v>7.46</v>
      </c>
      <c r="E24" s="2">
        <f>(((50/(D24+0.24))-3.648)/0.0066)</f>
        <v>431.1373475009838</v>
      </c>
      <c r="F24" s="12">
        <v>1.39</v>
      </c>
      <c r="G24" s="2">
        <f>((SQRT(F24)-0.8807)/0.00068)</f>
        <v>438.6509003752347</v>
      </c>
      <c r="H24" s="12">
        <v>33.9</v>
      </c>
      <c r="I24" s="2">
        <f>((SQRT(H24)-2.0232)/0.00874)</f>
        <v>434.6877175290452</v>
      </c>
      <c r="J24" s="12">
        <v>4.44</v>
      </c>
      <c r="K24" s="2">
        <f>((SQRT(J24)-1.0935)/0.00208)</f>
        <v>487.3224762358403</v>
      </c>
      <c r="L24" s="12">
        <v>29.61</v>
      </c>
      <c r="M24" s="5">
        <f>(((200/(L24+0.24))-3.648)/0.0033)</f>
        <v>924.8992436932136</v>
      </c>
      <c r="N24" s="12">
        <v>175</v>
      </c>
      <c r="O24" s="5">
        <f t="shared" si="0"/>
        <v>393.8529476705674</v>
      </c>
    </row>
    <row r="25" spans="1:15" ht="15.75">
      <c r="A25" s="10"/>
      <c r="B25" s="2"/>
      <c r="C25" s="5"/>
      <c r="D25" s="12">
        <v>7.64</v>
      </c>
      <c r="E25" s="2">
        <f>(((50/(D25+0.24))-3.648)/0.0066)</f>
        <v>408.66328257191196</v>
      </c>
      <c r="F25" s="12">
        <v>1.39</v>
      </c>
      <c r="G25" s="2">
        <f>((SQRT(F25)-0.8807)/0.00068)</f>
        <v>438.6509003752347</v>
      </c>
      <c r="H25" s="12">
        <v>33.3</v>
      </c>
      <c r="I25" s="2">
        <f>((SQRT(H25)-2.0232)/0.00874)</f>
        <v>428.7660433067967</v>
      </c>
      <c r="J25" s="12">
        <v>4.34</v>
      </c>
      <c r="K25" s="2">
        <f>((SQRT(J25)-1.0935)/0.00208)</f>
        <v>475.8493584615221</v>
      </c>
      <c r="L25" s="12">
        <v>30.04</v>
      </c>
      <c r="M25" s="5">
        <f>(((200/(L25+0.24))-3.648)/0.0033)</f>
        <v>896.0666106240745</v>
      </c>
      <c r="N25" s="12">
        <v>184</v>
      </c>
      <c r="O25" s="5">
        <f t="shared" si="0"/>
        <v>359.2930582622135</v>
      </c>
    </row>
    <row r="26" spans="1:15" ht="15.75">
      <c r="A26" s="10"/>
      <c r="B26" s="2"/>
      <c r="C26" s="5"/>
      <c r="D26" s="12">
        <v>7.86</v>
      </c>
      <c r="E26" s="2">
        <f>(((50/(D26+0.24))-3.648)/0.0066)</f>
        <v>382.55144032921805</v>
      </c>
      <c r="F26" s="12">
        <v>1.25</v>
      </c>
      <c r="G26" s="2">
        <f>((SQRT(F26)-0.8807)/0.00068)</f>
        <v>349.0205716910218</v>
      </c>
      <c r="H26" s="12">
        <v>31.3</v>
      </c>
      <c r="I26" s="2">
        <f>((SQRT(H26)-2.0232)/0.00874)</f>
        <v>408.631612388987</v>
      </c>
      <c r="J26" s="12">
        <v>4.24</v>
      </c>
      <c r="K26" s="2">
        <f>((SQRT(J26)-1.0935)/0.00208)</f>
        <v>464.2432827872116</v>
      </c>
      <c r="L26" s="12"/>
      <c r="M26" s="5">
        <v>0</v>
      </c>
      <c r="N26" s="12">
        <v>201</v>
      </c>
      <c r="O26" s="5">
        <f t="shared" si="0"/>
        <v>302.45741924073604</v>
      </c>
    </row>
    <row r="27" spans="1:15" ht="15.75">
      <c r="A27" s="10">
        <f>RANK(C27,C4:C27,0)</f>
        <v>1</v>
      </c>
      <c r="B27" s="6" t="s">
        <v>29</v>
      </c>
      <c r="C27" s="5">
        <f>SUM(D27:O27)</f>
        <v>5221.773275982564</v>
      </c>
      <c r="D27" s="11"/>
      <c r="E27" s="2">
        <f>SUM(E24:E26)-MIN(E24:E26)</f>
        <v>839.8006300728958</v>
      </c>
      <c r="F27" s="11"/>
      <c r="G27" s="2">
        <f>SUM(G24:G26)-MIN(G24:G26)</f>
        <v>877.3018007504693</v>
      </c>
      <c r="H27" s="11"/>
      <c r="I27" s="2">
        <f>SUM(I24:I26)-MIN(I24:I26)</f>
        <v>863.4537608358419</v>
      </c>
      <c r="J27" s="11"/>
      <c r="K27" s="2">
        <f>SUM(K24:K26)-MIN(K24:K26)</f>
        <v>963.1718346973623</v>
      </c>
      <c r="L27" s="11"/>
      <c r="M27" s="2">
        <f>SUM(M24:M25)-MIN(M24:M25)</f>
        <v>924.8992436932136</v>
      </c>
      <c r="N27" s="12"/>
      <c r="O27" s="2">
        <f>SUM(O24:O26)-MIN(O24:O26)</f>
        <v>753.1460059327808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34"/>
  <sheetViews>
    <sheetView zoomScalePageLayoutView="0" workbookViewId="0" topLeftCell="A1">
      <selection activeCell="B24" sqref="B24:C33"/>
    </sheetView>
  </sheetViews>
  <sheetFormatPr defaultColWidth="11.421875" defaultRowHeight="15"/>
  <cols>
    <col min="1" max="1" width="7.00390625" style="0" customWidth="1"/>
    <col min="2" max="2" width="25.57421875" style="0" customWidth="1"/>
    <col min="7" max="7" width="24.00390625" style="0" customWidth="1"/>
  </cols>
  <sheetData>
    <row r="1" spans="1:9" s="19" customFormat="1" ht="21">
      <c r="A1" s="25" t="s">
        <v>59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25</v>
      </c>
      <c r="B3" s="21"/>
      <c r="C3" s="20"/>
      <c r="D3" s="20"/>
      <c r="E3" s="20"/>
      <c r="F3" s="20" t="s">
        <v>32</v>
      </c>
      <c r="G3" s="20"/>
      <c r="H3" s="22"/>
      <c r="I3" s="22"/>
      <c r="J3" s="18"/>
    </row>
    <row r="4" spans="1:10" ht="15.75">
      <c r="A4" s="22"/>
      <c r="B4" s="23"/>
      <c r="C4" s="22"/>
      <c r="D4" s="22"/>
      <c r="E4" s="22"/>
      <c r="F4" s="22"/>
      <c r="G4" s="22"/>
      <c r="H4" s="22"/>
      <c r="I4" s="22"/>
      <c r="J4" s="18"/>
    </row>
    <row r="5" spans="1:10" ht="15.75">
      <c r="A5" s="22" t="s">
        <v>16</v>
      </c>
      <c r="B5" s="22" t="s">
        <v>0</v>
      </c>
      <c r="C5" s="22" t="s">
        <v>26</v>
      </c>
      <c r="D5" s="22"/>
      <c r="E5" s="22"/>
      <c r="F5" s="22" t="s">
        <v>16</v>
      </c>
      <c r="G5" s="22" t="s">
        <v>0</v>
      </c>
      <c r="H5" s="22" t="s">
        <v>26</v>
      </c>
      <c r="I5" s="22"/>
      <c r="J5" s="18"/>
    </row>
    <row r="6" spans="1:10" ht="15.75">
      <c r="A6" s="22"/>
      <c r="B6" s="22"/>
      <c r="C6" s="23"/>
      <c r="D6" s="23"/>
      <c r="E6" s="22"/>
      <c r="F6" s="22"/>
      <c r="G6" s="22"/>
      <c r="H6" s="23"/>
      <c r="I6" s="23"/>
      <c r="J6" s="18"/>
    </row>
    <row r="7" spans="1:10" ht="15.75">
      <c r="A7" s="22" t="s">
        <v>37</v>
      </c>
      <c r="B7" s="22" t="s">
        <v>24</v>
      </c>
      <c r="C7" s="23">
        <f>'WK II m'!C7</f>
        <v>7094.018380549275</v>
      </c>
      <c r="D7" s="23"/>
      <c r="E7" s="22"/>
      <c r="F7" s="22"/>
      <c r="G7" s="22"/>
      <c r="H7" s="23"/>
      <c r="I7" s="23"/>
      <c r="J7" s="18"/>
    </row>
    <row r="8" spans="1:10" ht="15.75">
      <c r="A8" s="22"/>
      <c r="B8" s="22"/>
      <c r="C8" s="23"/>
      <c r="D8" s="23"/>
      <c r="E8" s="22"/>
      <c r="F8" s="22"/>
      <c r="G8" s="22"/>
      <c r="H8" s="23"/>
      <c r="I8" s="23"/>
      <c r="J8" s="18"/>
    </row>
    <row r="9" spans="1:10" ht="15.75">
      <c r="A9" s="22"/>
      <c r="B9" s="22"/>
      <c r="C9" s="22"/>
      <c r="D9" s="22"/>
      <c r="E9" s="22"/>
      <c r="F9" s="22"/>
      <c r="G9" s="22"/>
      <c r="H9" s="23"/>
      <c r="I9" s="22"/>
      <c r="J9" s="18"/>
    </row>
    <row r="10" spans="1:10" ht="15.75">
      <c r="A10" s="22"/>
      <c r="B10" s="22"/>
      <c r="C10" s="22"/>
      <c r="D10" s="22"/>
      <c r="E10" s="22"/>
      <c r="F10" s="22"/>
      <c r="G10" s="22"/>
      <c r="H10" s="23"/>
      <c r="I10" s="22"/>
      <c r="J10" s="18"/>
    </row>
    <row r="11" spans="1:10" ht="15.75">
      <c r="A11" s="20" t="s">
        <v>30</v>
      </c>
      <c r="B11" s="21"/>
      <c r="C11" s="20"/>
      <c r="D11" s="20"/>
      <c r="E11" s="20"/>
      <c r="F11" s="20" t="s">
        <v>33</v>
      </c>
      <c r="G11" s="20"/>
      <c r="H11" s="22"/>
      <c r="I11" s="22"/>
      <c r="J11" s="18"/>
    </row>
    <row r="12" spans="1:10" ht="15.75">
      <c r="A12" s="22"/>
      <c r="B12" s="23"/>
      <c r="C12" s="22"/>
      <c r="D12" s="22"/>
      <c r="E12" s="22"/>
      <c r="F12" s="22"/>
      <c r="G12" s="22"/>
      <c r="H12" s="22"/>
      <c r="I12" s="22"/>
      <c r="J12" s="18"/>
    </row>
    <row r="13" spans="1:10" ht="15.75">
      <c r="A13" s="22" t="s">
        <v>16</v>
      </c>
      <c r="B13" s="22" t="s">
        <v>0</v>
      </c>
      <c r="C13" s="22" t="s">
        <v>26</v>
      </c>
      <c r="D13" s="22"/>
      <c r="E13" s="22"/>
      <c r="F13" s="22" t="s">
        <v>16</v>
      </c>
      <c r="G13" s="22" t="s">
        <v>0</v>
      </c>
      <c r="H13" s="22" t="s">
        <v>26</v>
      </c>
      <c r="I13" s="22"/>
      <c r="J13" s="18"/>
    </row>
    <row r="14" spans="1:10" ht="15.75">
      <c r="A14" s="22" t="s">
        <v>37</v>
      </c>
      <c r="B14" s="22" t="s">
        <v>46</v>
      </c>
      <c r="C14" s="23">
        <f>'WK III m'!C23</f>
        <v>6742.966475875803</v>
      </c>
      <c r="D14" s="23"/>
      <c r="E14" s="22"/>
      <c r="F14" s="22" t="s">
        <v>37</v>
      </c>
      <c r="G14" s="22" t="s">
        <v>49</v>
      </c>
      <c r="H14" s="23">
        <f>'WK III w'!C7</f>
        <v>6068.242318928632</v>
      </c>
      <c r="I14" s="23"/>
      <c r="J14" s="18"/>
    </row>
    <row r="15" spans="1:10" ht="15.75">
      <c r="A15" s="22" t="s">
        <v>38</v>
      </c>
      <c r="B15" s="22" t="s">
        <v>45</v>
      </c>
      <c r="C15" s="23">
        <f>'WK III m'!C19</f>
        <v>6557.1246944015575</v>
      </c>
      <c r="D15" s="23"/>
      <c r="E15" s="22"/>
      <c r="F15" s="22" t="s">
        <v>38</v>
      </c>
      <c r="G15" s="22" t="s">
        <v>50</v>
      </c>
      <c r="H15" s="23">
        <f>'WK III w'!C23</f>
        <v>6006.5271591810415</v>
      </c>
      <c r="I15" s="23"/>
      <c r="J15" s="18"/>
    </row>
    <row r="16" spans="1:10" ht="15.75">
      <c r="A16" s="22" t="s">
        <v>39</v>
      </c>
      <c r="B16" s="22" t="s">
        <v>53</v>
      </c>
      <c r="C16" s="23">
        <f>'WK III m'!C31</f>
        <v>6507.544822385338</v>
      </c>
      <c r="D16" s="23"/>
      <c r="E16" s="22"/>
      <c r="F16" s="22" t="s">
        <v>39</v>
      </c>
      <c r="G16" s="22" t="s">
        <v>43</v>
      </c>
      <c r="H16" s="23">
        <f>'WK III w'!C31</f>
        <v>5987.2088107652235</v>
      </c>
      <c r="I16" s="23"/>
      <c r="J16" s="18"/>
    </row>
    <row r="17" spans="1:10" ht="15.75">
      <c r="A17" s="22" t="s">
        <v>40</v>
      </c>
      <c r="B17" s="22" t="s">
        <v>55</v>
      </c>
      <c r="C17" s="23">
        <f>'WK III m'!C27</f>
        <v>6371.951793226913</v>
      </c>
      <c r="D17" s="23"/>
      <c r="E17" s="22"/>
      <c r="F17" s="22" t="s">
        <v>40</v>
      </c>
      <c r="G17" s="22" t="s">
        <v>51</v>
      </c>
      <c r="H17" s="23">
        <f>'WK III w'!C11</f>
        <v>5729.309815778166</v>
      </c>
      <c r="I17" s="23"/>
      <c r="J17" s="18"/>
    </row>
    <row r="18" spans="1:10" ht="15.75">
      <c r="A18" s="22" t="s">
        <v>41</v>
      </c>
      <c r="B18" s="22" t="s">
        <v>44</v>
      </c>
      <c r="C18" s="23">
        <f>'WK III m'!C15</f>
        <v>6165.694143182629</v>
      </c>
      <c r="D18" s="23"/>
      <c r="E18" s="22"/>
      <c r="F18" s="22" t="s">
        <v>41</v>
      </c>
      <c r="G18" s="22" t="s">
        <v>45</v>
      </c>
      <c r="H18" s="23">
        <f>'WK III w'!C19</f>
        <v>5683.723617018447</v>
      </c>
      <c r="I18" s="22"/>
      <c r="J18" s="18"/>
    </row>
    <row r="19" spans="1:10" ht="15.75">
      <c r="A19" s="22" t="s">
        <v>42</v>
      </c>
      <c r="B19" s="22" t="s">
        <v>29</v>
      </c>
      <c r="C19" s="23">
        <f>'WK III m'!C11</f>
        <v>6097.176356295191</v>
      </c>
      <c r="D19" s="22"/>
      <c r="E19" s="22"/>
      <c r="F19" s="22" t="s">
        <v>42</v>
      </c>
      <c r="G19" s="22" t="s">
        <v>24</v>
      </c>
      <c r="H19" s="23">
        <f>'WK III w'!C15</f>
        <v>5544.161656805834</v>
      </c>
      <c r="I19" s="22"/>
      <c r="J19" s="18"/>
    </row>
    <row r="20" spans="1:10" ht="15.75">
      <c r="A20" s="22" t="s">
        <v>47</v>
      </c>
      <c r="B20" s="22" t="s">
        <v>23</v>
      </c>
      <c r="C20" s="23">
        <f>'WK III m'!C7</f>
        <v>5691.705439797405</v>
      </c>
      <c r="D20" s="22"/>
      <c r="E20" s="22"/>
      <c r="F20" s="22" t="s">
        <v>47</v>
      </c>
      <c r="G20" s="22" t="s">
        <v>56</v>
      </c>
      <c r="H20" s="23">
        <f>'WK III w'!C27</f>
        <v>5087.239014180337</v>
      </c>
      <c r="I20" s="22"/>
      <c r="J20" s="18"/>
    </row>
    <row r="21" spans="1:10" ht="15.75">
      <c r="A21" s="22"/>
      <c r="B21" s="22"/>
      <c r="C21" s="23"/>
      <c r="D21" s="22"/>
      <c r="E21" s="22"/>
      <c r="F21" s="22"/>
      <c r="G21" s="22"/>
      <c r="H21" s="22"/>
      <c r="I21" s="22"/>
      <c r="J21" s="18"/>
    </row>
    <row r="22" spans="1:10" ht="15.75">
      <c r="A22" s="20" t="s">
        <v>31</v>
      </c>
      <c r="B22" s="21"/>
      <c r="C22" s="20"/>
      <c r="D22" s="22"/>
      <c r="E22" s="22"/>
      <c r="F22" s="20" t="s">
        <v>34</v>
      </c>
      <c r="G22" s="20"/>
      <c r="H22" s="22"/>
      <c r="I22" s="22"/>
      <c r="J22" s="18"/>
    </row>
    <row r="23" spans="1:10" ht="15.75">
      <c r="A23" s="22"/>
      <c r="C23" s="22"/>
      <c r="D23" s="20"/>
      <c r="E23" s="20"/>
      <c r="F23" s="22"/>
      <c r="G23" s="22"/>
      <c r="H23" s="22"/>
      <c r="I23" s="22"/>
      <c r="J23" s="18"/>
    </row>
    <row r="24" spans="1:10" ht="15.75">
      <c r="A24" s="22" t="s">
        <v>16</v>
      </c>
      <c r="B24" s="22" t="s">
        <v>0</v>
      </c>
      <c r="C24" s="22" t="s">
        <v>26</v>
      </c>
      <c r="D24" s="22"/>
      <c r="E24" s="22"/>
      <c r="F24" s="22" t="s">
        <v>16</v>
      </c>
      <c r="G24" s="22" t="s">
        <v>0</v>
      </c>
      <c r="H24" s="22" t="s">
        <v>26</v>
      </c>
      <c r="I24" s="22"/>
      <c r="J24" s="18"/>
    </row>
    <row r="25" spans="1:10" ht="15.75">
      <c r="A25" s="22" t="s">
        <v>37</v>
      </c>
      <c r="B25" s="22" t="s">
        <v>43</v>
      </c>
      <c r="C25" s="23">
        <f>'WK IV m'!C7</f>
        <v>4669.1078317113415</v>
      </c>
      <c r="D25" s="22"/>
      <c r="E25" s="22"/>
      <c r="F25" s="22" t="s">
        <v>37</v>
      </c>
      <c r="G25" s="22" t="s">
        <v>29</v>
      </c>
      <c r="H25" s="23">
        <f>'WK IV w'!C27</f>
        <v>5221.773275982564</v>
      </c>
      <c r="I25" s="23"/>
      <c r="J25" s="18"/>
    </row>
    <row r="26" spans="1:10" ht="15.75">
      <c r="A26" s="22" t="s">
        <v>38</v>
      </c>
      <c r="B26" s="22" t="s">
        <v>49</v>
      </c>
      <c r="C26" s="23">
        <f>'WK IV m'!C15</f>
        <v>4666.123397391326</v>
      </c>
      <c r="D26" s="23"/>
      <c r="E26" s="22"/>
      <c r="F26" s="22" t="s">
        <v>38</v>
      </c>
      <c r="G26" s="22" t="s">
        <v>24</v>
      </c>
      <c r="H26" s="23">
        <f>'WK IV w'!C7</f>
        <v>4788.8476555866555</v>
      </c>
      <c r="I26" s="23"/>
      <c r="J26" s="18"/>
    </row>
    <row r="27" spans="1:10" ht="15.75">
      <c r="A27" s="22" t="s">
        <v>39</v>
      </c>
      <c r="B27" s="22" t="s">
        <v>23</v>
      </c>
      <c r="C27" s="23">
        <f>'WK IV m'!C11</f>
        <v>4579.115889703202</v>
      </c>
      <c r="D27" s="23"/>
      <c r="E27" s="22"/>
      <c r="F27" s="22" t="s">
        <v>39</v>
      </c>
      <c r="G27" s="22" t="s">
        <v>56</v>
      </c>
      <c r="H27" s="23">
        <f>'WK IV w'!C23</f>
        <v>4612.782345517822</v>
      </c>
      <c r="I27" s="23"/>
      <c r="J27" s="18"/>
    </row>
    <row r="28" spans="1:10" ht="15.75">
      <c r="A28" s="22" t="s">
        <v>40</v>
      </c>
      <c r="B28" s="27" t="s">
        <v>57</v>
      </c>
      <c r="C28" s="23">
        <f>'WK IV m'!C35</f>
        <v>4556.33133135912</v>
      </c>
      <c r="D28" s="23"/>
      <c r="E28" s="22"/>
      <c r="F28" s="22" t="s">
        <v>40</v>
      </c>
      <c r="G28" s="22" t="s">
        <v>23</v>
      </c>
      <c r="H28" s="23">
        <f>'WK IV w'!C11</f>
        <v>4438.395777073116</v>
      </c>
      <c r="I28" s="23"/>
      <c r="J28" s="18"/>
    </row>
    <row r="29" spans="1:10" ht="15.75">
      <c r="A29" s="22" t="s">
        <v>41</v>
      </c>
      <c r="B29" s="28" t="s">
        <v>45</v>
      </c>
      <c r="C29" s="23">
        <f>'WK IV m'!C19</f>
        <v>4463.580104093429</v>
      </c>
      <c r="D29" s="23"/>
      <c r="E29" s="22"/>
      <c r="F29" s="22" t="s">
        <v>41</v>
      </c>
      <c r="G29" s="22" t="s">
        <v>53</v>
      </c>
      <c r="H29" s="23">
        <f>'WK IV w'!C15</f>
        <v>4196.873444765317</v>
      </c>
      <c r="I29" s="23"/>
      <c r="J29" s="18"/>
    </row>
    <row r="30" spans="1:10" ht="15.75">
      <c r="A30" s="22" t="s">
        <v>42</v>
      </c>
      <c r="B30" s="22" t="s">
        <v>51</v>
      </c>
      <c r="C30" s="23">
        <f>'WK IV m'!C23</f>
        <v>4186.071200268512</v>
      </c>
      <c r="D30" s="23"/>
      <c r="E30" s="22"/>
      <c r="F30" s="22" t="s">
        <v>42</v>
      </c>
      <c r="G30" s="22" t="s">
        <v>50</v>
      </c>
      <c r="H30" s="23">
        <f>'WK IV w'!C19</f>
        <v>4145.651275675694</v>
      </c>
      <c r="I30" s="23"/>
      <c r="J30" s="18"/>
    </row>
    <row r="31" spans="1:10" ht="15.75">
      <c r="A31" s="22" t="s">
        <v>47</v>
      </c>
      <c r="B31" s="22" t="s">
        <v>44</v>
      </c>
      <c r="C31" s="23">
        <f>'WK IV m'!C27</f>
        <v>4185.390430578547</v>
      </c>
      <c r="D31" s="22"/>
      <c r="E31" s="22"/>
      <c r="F31" s="22"/>
      <c r="G31" s="26"/>
      <c r="H31" s="26"/>
      <c r="I31" s="26"/>
      <c r="J31" s="18"/>
    </row>
    <row r="32" spans="1:9" ht="15.75">
      <c r="A32" s="22" t="s">
        <v>52</v>
      </c>
      <c r="B32" s="22" t="s">
        <v>56</v>
      </c>
      <c r="C32" s="23">
        <f>'WK IV m'!C31</f>
        <v>4167.152875660218</v>
      </c>
      <c r="D32" s="22"/>
      <c r="E32" s="22"/>
      <c r="F32" s="22"/>
      <c r="G32" s="22"/>
      <c r="H32" s="22"/>
      <c r="I32" s="22"/>
    </row>
    <row r="33" spans="1:10" ht="15.75">
      <c r="A33" s="22" t="s">
        <v>58</v>
      </c>
      <c r="B33" s="22" t="s">
        <v>53</v>
      </c>
      <c r="C33" s="23">
        <f>'WK IV m'!C39</f>
        <v>3554.435948896331</v>
      </c>
      <c r="D33" s="22"/>
      <c r="E33" s="22"/>
      <c r="F33" s="22"/>
      <c r="G33" s="22"/>
      <c r="H33" s="22"/>
      <c r="I33" s="22"/>
      <c r="J33" s="18"/>
    </row>
    <row r="34" spans="4:10" ht="15.75">
      <c r="D34" s="18"/>
      <c r="E34" s="18"/>
      <c r="J34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7.00390625" style="0" customWidth="1"/>
    <col min="2" max="2" width="25.57421875" style="0" customWidth="1"/>
    <col min="7" max="7" width="24.00390625" style="0" customWidth="1"/>
  </cols>
  <sheetData>
    <row r="1" spans="1:9" s="19" customFormat="1" ht="21">
      <c r="A1" s="25" t="s">
        <v>60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25</v>
      </c>
      <c r="B3" s="21"/>
      <c r="C3" s="20"/>
      <c r="D3" s="20"/>
      <c r="E3" s="20"/>
      <c r="F3" s="20" t="s">
        <v>32</v>
      </c>
      <c r="G3" s="20"/>
      <c r="H3" s="22"/>
      <c r="I3" s="22"/>
      <c r="J3" s="18"/>
    </row>
    <row r="4" spans="1:10" ht="15.75">
      <c r="A4" s="22"/>
      <c r="B4" s="23"/>
      <c r="C4" s="22"/>
      <c r="D4" s="22"/>
      <c r="E4" s="22"/>
      <c r="F4" s="22"/>
      <c r="G4" s="22"/>
      <c r="H4" s="22"/>
      <c r="I4" s="22"/>
      <c r="J4" s="18"/>
    </row>
    <row r="5" spans="1:10" ht="15.75">
      <c r="A5" s="22" t="s">
        <v>16</v>
      </c>
      <c r="B5" s="22" t="s">
        <v>0</v>
      </c>
      <c r="C5" s="22" t="s">
        <v>26</v>
      </c>
      <c r="D5" s="22"/>
      <c r="E5" s="22"/>
      <c r="F5" s="22" t="s">
        <v>16</v>
      </c>
      <c r="G5" s="22" t="s">
        <v>0</v>
      </c>
      <c r="H5" s="22" t="s">
        <v>26</v>
      </c>
      <c r="I5" s="22"/>
      <c r="J5" s="18"/>
    </row>
    <row r="6" spans="1:10" ht="15.75">
      <c r="A6" s="22"/>
      <c r="B6" s="22"/>
      <c r="C6" s="23"/>
      <c r="D6" s="23"/>
      <c r="E6" s="22"/>
      <c r="F6" s="22"/>
      <c r="G6" s="22"/>
      <c r="H6" s="23"/>
      <c r="I6" s="23"/>
      <c r="J6" s="18"/>
    </row>
    <row r="7" spans="1:10" ht="15.75">
      <c r="A7" s="22" t="s">
        <v>37</v>
      </c>
      <c r="B7" s="22" t="s">
        <v>24</v>
      </c>
      <c r="C7" s="23">
        <f>'WK II m'!E7</f>
        <v>1024.3242560899494</v>
      </c>
      <c r="D7" s="23"/>
      <c r="E7" s="22"/>
      <c r="F7" s="22"/>
      <c r="G7" s="22"/>
      <c r="H7" s="23"/>
      <c r="I7" s="23"/>
      <c r="J7" s="18"/>
    </row>
    <row r="8" spans="1:10" ht="15.75">
      <c r="A8" s="22"/>
      <c r="B8" s="22"/>
      <c r="C8" s="23"/>
      <c r="D8" s="23"/>
      <c r="E8" s="22"/>
      <c r="F8" s="22"/>
      <c r="G8" s="22"/>
      <c r="H8" s="23"/>
      <c r="I8" s="23"/>
      <c r="J8" s="18"/>
    </row>
    <row r="9" spans="1:10" ht="15.75">
      <c r="A9" s="22"/>
      <c r="B9" s="22"/>
      <c r="C9" s="22"/>
      <c r="D9" s="22"/>
      <c r="E9" s="22"/>
      <c r="F9" s="22"/>
      <c r="G9" s="22"/>
      <c r="H9" s="23"/>
      <c r="I9" s="22"/>
      <c r="J9" s="18"/>
    </row>
    <row r="10" spans="1:10" ht="15.75">
      <c r="A10" s="22"/>
      <c r="B10" s="22"/>
      <c r="C10" s="22"/>
      <c r="D10" s="22"/>
      <c r="E10" s="22"/>
      <c r="F10" s="22"/>
      <c r="G10" s="22"/>
      <c r="H10" s="23"/>
      <c r="I10" s="22"/>
      <c r="J10" s="18"/>
    </row>
    <row r="11" spans="1:10" ht="15.75">
      <c r="A11" s="20" t="s">
        <v>30</v>
      </c>
      <c r="B11" s="21"/>
      <c r="C11" s="20"/>
      <c r="D11" s="20"/>
      <c r="E11" s="20"/>
      <c r="F11" s="20" t="s">
        <v>33</v>
      </c>
      <c r="G11" s="20"/>
      <c r="H11" s="22"/>
      <c r="I11" s="22"/>
      <c r="J11" s="18"/>
    </row>
    <row r="12" spans="1:10" ht="15.75">
      <c r="A12" s="22"/>
      <c r="B12" s="23"/>
      <c r="C12" s="22"/>
      <c r="D12" s="22"/>
      <c r="E12" s="22"/>
      <c r="F12" s="22"/>
      <c r="G12" s="22"/>
      <c r="H12" s="22"/>
      <c r="I12" s="22"/>
      <c r="J12" s="18"/>
    </row>
    <row r="13" spans="1:10" ht="15.75">
      <c r="A13" s="22" t="s">
        <v>16</v>
      </c>
      <c r="B13" s="22" t="s">
        <v>0</v>
      </c>
      <c r="C13" s="22" t="s">
        <v>26</v>
      </c>
      <c r="D13" s="22"/>
      <c r="E13" s="22"/>
      <c r="F13" s="22" t="s">
        <v>16</v>
      </c>
      <c r="G13" s="22" t="s">
        <v>0</v>
      </c>
      <c r="H13" s="22" t="s">
        <v>26</v>
      </c>
      <c r="I13" s="22"/>
      <c r="J13" s="18"/>
    </row>
    <row r="14" spans="1:10" ht="15.75">
      <c r="A14" s="22" t="s">
        <v>37</v>
      </c>
      <c r="B14" s="22" t="s">
        <v>55</v>
      </c>
      <c r="C14" s="23">
        <f>'WK III m'!E27</f>
        <v>1023.9991530133036</v>
      </c>
      <c r="D14" s="23"/>
      <c r="E14" s="22"/>
      <c r="F14" s="22" t="s">
        <v>37</v>
      </c>
      <c r="G14" s="22" t="s">
        <v>43</v>
      </c>
      <c r="H14" s="23">
        <f>'WK III w'!E31</f>
        <v>998.2682128174495</v>
      </c>
      <c r="I14" s="23"/>
      <c r="J14" s="18"/>
    </row>
    <row r="15" spans="1:10" ht="15.75">
      <c r="A15" s="22" t="s">
        <v>38</v>
      </c>
      <c r="B15" s="22" t="s">
        <v>29</v>
      </c>
      <c r="C15" s="23">
        <f>'WK III m'!E11</f>
        <v>985.1770786043412</v>
      </c>
      <c r="D15" s="23"/>
      <c r="E15" s="22"/>
      <c r="F15" s="22" t="s">
        <v>38</v>
      </c>
      <c r="G15" s="22" t="s">
        <v>50</v>
      </c>
      <c r="H15" s="23">
        <f>'WK III w'!E23</f>
        <v>955.5448109055772</v>
      </c>
      <c r="I15" s="23"/>
      <c r="J15" s="18"/>
    </row>
    <row r="16" spans="1:10" ht="15.75">
      <c r="A16" s="22" t="s">
        <v>39</v>
      </c>
      <c r="B16" s="22" t="s">
        <v>46</v>
      </c>
      <c r="C16" s="23">
        <f>'WK III m'!E23</f>
        <v>979.1719648438423</v>
      </c>
      <c r="D16" s="23"/>
      <c r="E16" s="22"/>
      <c r="F16" s="22" t="s">
        <v>39</v>
      </c>
      <c r="G16" s="22" t="s">
        <v>49</v>
      </c>
      <c r="H16" s="23">
        <f>'WK III w'!E7</f>
        <v>948.5657642669337</v>
      </c>
      <c r="I16" s="23"/>
      <c r="J16" s="18"/>
    </row>
    <row r="17" spans="1:10" ht="15.75">
      <c r="A17" s="22" t="s">
        <v>40</v>
      </c>
      <c r="B17" s="22" t="s">
        <v>53</v>
      </c>
      <c r="C17" s="23">
        <f>'WK III m'!E31</f>
        <v>934.6335831638332</v>
      </c>
      <c r="D17" s="23"/>
      <c r="E17" s="22"/>
      <c r="F17" s="22" t="s">
        <v>40</v>
      </c>
      <c r="G17" s="22" t="s">
        <v>51</v>
      </c>
      <c r="H17" s="23">
        <f>'WK III w'!E11</f>
        <v>930.4953689601377</v>
      </c>
      <c r="I17" s="23"/>
      <c r="J17" s="18"/>
    </row>
    <row r="18" spans="1:10" ht="15.75">
      <c r="A18" s="22" t="s">
        <v>41</v>
      </c>
      <c r="B18" s="22" t="s">
        <v>45</v>
      </c>
      <c r="C18" s="23">
        <f>'WK III m'!E19</f>
        <v>930.2823600789361</v>
      </c>
      <c r="D18" s="23"/>
      <c r="E18" s="22"/>
      <c r="F18" s="22" t="s">
        <v>41</v>
      </c>
      <c r="G18" s="22" t="s">
        <v>24</v>
      </c>
      <c r="H18" s="23">
        <f>'WK III w'!E15</f>
        <v>867.9616187846846</v>
      </c>
      <c r="I18" s="22"/>
      <c r="J18" s="18"/>
    </row>
    <row r="19" spans="1:10" ht="15.75">
      <c r="A19" s="22" t="s">
        <v>42</v>
      </c>
      <c r="B19" s="22" t="s">
        <v>44</v>
      </c>
      <c r="C19" s="23">
        <f>'WK III m'!E15</f>
        <v>882.8412535573308</v>
      </c>
      <c r="D19" s="22"/>
      <c r="E19" s="22"/>
      <c r="F19" s="22" t="s">
        <v>42</v>
      </c>
      <c r="G19" s="22" t="s">
        <v>56</v>
      </c>
      <c r="H19" s="23">
        <f>'WK III w'!E27</f>
        <v>861.9401593218714</v>
      </c>
      <c r="I19" s="22"/>
      <c r="J19" s="18"/>
    </row>
    <row r="20" spans="1:10" ht="15.75">
      <c r="A20" s="22" t="s">
        <v>47</v>
      </c>
      <c r="B20" s="22" t="s">
        <v>23</v>
      </c>
      <c r="C20" s="23">
        <f>'WK III m'!E7</f>
        <v>868.6660140253458</v>
      </c>
      <c r="D20" s="22"/>
      <c r="E20" s="22"/>
      <c r="F20" s="22" t="s">
        <v>47</v>
      </c>
      <c r="G20" s="22" t="s">
        <v>45</v>
      </c>
      <c r="H20" s="23">
        <f>'WK III w'!E19</f>
        <v>855.9267549664796</v>
      </c>
      <c r="I20" s="22"/>
      <c r="J20" s="18"/>
    </row>
    <row r="21" spans="1:10" ht="15.75">
      <c r="A21" s="22"/>
      <c r="B21" s="22"/>
      <c r="C21" s="23"/>
      <c r="D21" s="22"/>
      <c r="E21" s="22"/>
      <c r="F21" s="22"/>
      <c r="G21" s="22"/>
      <c r="H21" s="22"/>
      <c r="I21" s="22"/>
      <c r="J21" s="18"/>
    </row>
    <row r="22" spans="1:10" ht="15.75">
      <c r="A22" s="20" t="s">
        <v>31</v>
      </c>
      <c r="B22" s="21"/>
      <c r="C22" s="20"/>
      <c r="D22" s="22"/>
      <c r="E22" s="22"/>
      <c r="F22" s="20" t="s">
        <v>34</v>
      </c>
      <c r="G22" s="20"/>
      <c r="H22" s="22"/>
      <c r="I22" s="22"/>
      <c r="J22" s="18"/>
    </row>
    <row r="23" spans="1:10" ht="15.75">
      <c r="A23" s="22"/>
      <c r="C23" s="22"/>
      <c r="D23" s="20"/>
      <c r="E23" s="20"/>
      <c r="F23" s="22"/>
      <c r="G23" s="22"/>
      <c r="H23" s="22"/>
      <c r="I23" s="22"/>
      <c r="J23" s="18"/>
    </row>
    <row r="24" spans="1:10" ht="15.75">
      <c r="A24" s="22" t="s">
        <v>16</v>
      </c>
      <c r="B24" s="22" t="s">
        <v>0</v>
      </c>
      <c r="C24" s="22" t="s">
        <v>26</v>
      </c>
      <c r="D24" s="22"/>
      <c r="E24" s="22"/>
      <c r="F24" s="22" t="s">
        <v>16</v>
      </c>
      <c r="G24" s="22" t="s">
        <v>0</v>
      </c>
      <c r="H24" s="22" t="s">
        <v>26</v>
      </c>
      <c r="I24" s="22"/>
      <c r="J24" s="18"/>
    </row>
    <row r="25" spans="1:10" ht="15.75">
      <c r="A25" s="22" t="s">
        <v>37</v>
      </c>
      <c r="B25" s="22" t="s">
        <v>23</v>
      </c>
      <c r="C25" s="23">
        <f>'WK IV m'!E11</f>
        <v>807.0725919782524</v>
      </c>
      <c r="D25" s="22"/>
      <c r="E25" s="22"/>
      <c r="F25" s="22" t="s">
        <v>37</v>
      </c>
      <c r="G25" s="22" t="s">
        <v>29</v>
      </c>
      <c r="H25" s="23">
        <f>'WK IV w'!E27</f>
        <v>839.8006300728958</v>
      </c>
      <c r="I25" s="23"/>
      <c r="J25" s="18"/>
    </row>
    <row r="26" spans="1:10" ht="15.75">
      <c r="A26" s="22" t="s">
        <v>38</v>
      </c>
      <c r="B26" s="22" t="s">
        <v>57</v>
      </c>
      <c r="C26" s="23">
        <f>'WK IV m'!E35</f>
        <v>781.9653035664076</v>
      </c>
      <c r="D26" s="23"/>
      <c r="E26" s="22"/>
      <c r="F26" s="22" t="s">
        <v>38</v>
      </c>
      <c r="G26" s="22" t="s">
        <v>24</v>
      </c>
      <c r="H26" s="23">
        <f>'WK IV w'!E7</f>
        <v>823.4680437897821</v>
      </c>
      <c r="I26" s="23"/>
      <c r="J26" s="18"/>
    </row>
    <row r="27" spans="1:10" ht="15.75">
      <c r="A27" s="22" t="s">
        <v>39</v>
      </c>
      <c r="B27" s="22" t="s">
        <v>51</v>
      </c>
      <c r="C27" s="23">
        <f>'WK IV m'!E23</f>
        <v>750.7147874400043</v>
      </c>
      <c r="D27" s="23"/>
      <c r="E27" s="22"/>
      <c r="F27" s="22" t="s">
        <v>39</v>
      </c>
      <c r="G27" s="22" t="s">
        <v>56</v>
      </c>
      <c r="H27" s="23">
        <f>'WK IV w'!E23</f>
        <v>795.050228613447</v>
      </c>
      <c r="I27" s="23"/>
      <c r="J27" s="18"/>
    </row>
    <row r="28" spans="1:10" ht="15.75">
      <c r="A28" s="22" t="s">
        <v>40</v>
      </c>
      <c r="B28" s="27" t="s">
        <v>49</v>
      </c>
      <c r="C28" s="23">
        <f>'WK IV m'!E15</f>
        <v>740.962790875845</v>
      </c>
      <c r="D28" s="23"/>
      <c r="E28" s="22"/>
      <c r="F28" s="22" t="s">
        <v>40</v>
      </c>
      <c r="G28" s="22" t="s">
        <v>50</v>
      </c>
      <c r="H28" s="23">
        <f>'WK IV w'!E19</f>
        <v>703.9651900462914</v>
      </c>
      <c r="I28" s="23"/>
      <c r="J28" s="18"/>
    </row>
    <row r="29" spans="1:10" ht="15.75">
      <c r="A29" s="22" t="s">
        <v>41</v>
      </c>
      <c r="B29" s="22" t="s">
        <v>43</v>
      </c>
      <c r="C29" s="23">
        <f>'WK IV m'!E7</f>
        <v>720.8965505653846</v>
      </c>
      <c r="D29" s="23"/>
      <c r="E29" s="22"/>
      <c r="F29" s="22" t="s">
        <v>41</v>
      </c>
      <c r="G29" s="22" t="s">
        <v>53</v>
      </c>
      <c r="H29" s="23">
        <f>'WK IV w'!E15</f>
        <v>691.040689349831</v>
      </c>
      <c r="I29" s="23"/>
      <c r="J29" s="18"/>
    </row>
    <row r="30" spans="1:10" ht="15.75">
      <c r="A30" s="22" t="s">
        <v>42</v>
      </c>
      <c r="B30" s="28" t="s">
        <v>45</v>
      </c>
      <c r="C30" s="23">
        <f>'WK IV m'!E19</f>
        <v>708.5707399725261</v>
      </c>
      <c r="D30" s="23"/>
      <c r="E30" s="22"/>
      <c r="F30" s="22" t="s">
        <v>42</v>
      </c>
      <c r="G30" s="22" t="s">
        <v>23</v>
      </c>
      <c r="H30" s="23">
        <f>'WK IV w'!E11</f>
        <v>687.9858603035995</v>
      </c>
      <c r="I30" s="23"/>
      <c r="J30" s="18"/>
    </row>
    <row r="31" spans="1:10" ht="15.75">
      <c r="A31" s="22" t="s">
        <v>47</v>
      </c>
      <c r="B31" s="22" t="s">
        <v>56</v>
      </c>
      <c r="C31" s="23">
        <f>'WK IV m'!E31</f>
        <v>690.6099857021666</v>
      </c>
      <c r="D31" s="22"/>
      <c r="E31" s="22"/>
      <c r="F31" s="22"/>
      <c r="G31" s="26"/>
      <c r="H31" s="26"/>
      <c r="I31" s="26"/>
      <c r="J31" s="18"/>
    </row>
    <row r="32" spans="1:9" ht="15.75">
      <c r="A32" s="22" t="s">
        <v>52</v>
      </c>
      <c r="B32" s="22" t="s">
        <v>44</v>
      </c>
      <c r="C32" s="23">
        <f>'WK IV m'!E27</f>
        <v>680.7935460376111</v>
      </c>
      <c r="D32" s="22"/>
      <c r="E32" s="22"/>
      <c r="F32" s="22"/>
      <c r="G32" s="22"/>
      <c r="H32" s="22"/>
      <c r="I32" s="22"/>
    </row>
    <row r="33" spans="1:10" ht="15.75">
      <c r="A33" s="22" t="s">
        <v>58</v>
      </c>
      <c r="B33" s="22" t="s">
        <v>53</v>
      </c>
      <c r="C33" s="23">
        <f>'WK IV m'!E39</f>
        <v>650.4950485231502</v>
      </c>
      <c r="D33" s="22"/>
      <c r="E33" s="22"/>
      <c r="F33" s="22"/>
      <c r="G33" s="22"/>
      <c r="H33" s="22"/>
      <c r="I33" s="22"/>
      <c r="J33" s="18"/>
    </row>
    <row r="34" spans="4:10" ht="15.75">
      <c r="D34" s="18"/>
      <c r="E34" s="18"/>
      <c r="J34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24" sqref="B24:C33"/>
    </sheetView>
  </sheetViews>
  <sheetFormatPr defaultColWidth="11.421875" defaultRowHeight="15"/>
  <cols>
    <col min="1" max="1" width="7.00390625" style="0" customWidth="1"/>
    <col min="2" max="2" width="25.57421875" style="0" customWidth="1"/>
    <col min="7" max="7" width="24.00390625" style="0" customWidth="1"/>
  </cols>
  <sheetData>
    <row r="1" spans="1:9" s="19" customFormat="1" ht="21">
      <c r="A1" s="25" t="s">
        <v>61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25</v>
      </c>
      <c r="B3" s="21"/>
      <c r="C3" s="20"/>
      <c r="D3" s="20"/>
      <c r="E3" s="20"/>
      <c r="F3" s="20" t="s">
        <v>32</v>
      </c>
      <c r="G3" s="20"/>
      <c r="H3" s="22"/>
      <c r="I3" s="22"/>
      <c r="J3" s="18"/>
    </row>
    <row r="4" spans="1:10" ht="15.75">
      <c r="A4" s="22"/>
      <c r="B4" s="23"/>
      <c r="C4" s="22"/>
      <c r="D4" s="22"/>
      <c r="E4" s="22"/>
      <c r="F4" s="22"/>
      <c r="G4" s="22"/>
      <c r="H4" s="22"/>
      <c r="I4" s="22"/>
      <c r="J4" s="18"/>
    </row>
    <row r="5" spans="1:10" ht="15.75">
      <c r="A5" s="22" t="s">
        <v>16</v>
      </c>
      <c r="B5" s="22" t="s">
        <v>0</v>
      </c>
      <c r="C5" s="22" t="s">
        <v>26</v>
      </c>
      <c r="D5" s="22"/>
      <c r="E5" s="22"/>
      <c r="F5" s="22"/>
      <c r="G5" s="22"/>
      <c r="H5" s="22"/>
      <c r="I5" s="22"/>
      <c r="J5" s="18"/>
    </row>
    <row r="6" spans="1:10" ht="15.75">
      <c r="A6" s="22"/>
      <c r="B6" s="22"/>
      <c r="C6" s="23"/>
      <c r="D6" s="23"/>
      <c r="E6" s="22"/>
      <c r="F6" s="22"/>
      <c r="G6" s="22"/>
      <c r="H6" s="23"/>
      <c r="I6" s="23"/>
      <c r="J6" s="18"/>
    </row>
    <row r="7" spans="1:10" ht="15.75">
      <c r="A7" s="22" t="s">
        <v>37</v>
      </c>
      <c r="B7" s="22" t="s">
        <v>24</v>
      </c>
      <c r="C7" s="23">
        <f>SUM('WK II m'!E7,'WK II m'!G7)</f>
        <v>2011.3294196094575</v>
      </c>
      <c r="D7" s="23"/>
      <c r="E7" s="22"/>
      <c r="F7" s="22"/>
      <c r="G7" s="22"/>
      <c r="H7" s="23"/>
      <c r="I7" s="23"/>
      <c r="J7" s="18"/>
    </row>
    <row r="8" spans="1:10" ht="15.75">
      <c r="A8" s="22"/>
      <c r="B8" s="22"/>
      <c r="C8" s="23"/>
      <c r="D8" s="23"/>
      <c r="E8" s="22"/>
      <c r="F8" s="22"/>
      <c r="G8" s="22"/>
      <c r="H8" s="23"/>
      <c r="I8" s="23"/>
      <c r="J8" s="18"/>
    </row>
    <row r="9" spans="1:10" ht="15.75">
      <c r="A9" s="22"/>
      <c r="B9" s="22"/>
      <c r="C9" s="22"/>
      <c r="D9" s="22"/>
      <c r="E9" s="22"/>
      <c r="F9" s="22"/>
      <c r="G9" s="22"/>
      <c r="H9" s="23"/>
      <c r="I9" s="22"/>
      <c r="J9" s="18"/>
    </row>
    <row r="10" spans="1:10" ht="15.75">
      <c r="A10" s="22"/>
      <c r="B10" s="22"/>
      <c r="C10" s="22"/>
      <c r="D10" s="22"/>
      <c r="E10" s="22"/>
      <c r="F10" s="22"/>
      <c r="G10" s="22"/>
      <c r="H10" s="23"/>
      <c r="I10" s="22"/>
      <c r="J10" s="18"/>
    </row>
    <row r="11" spans="1:10" ht="15.75">
      <c r="A11" s="20" t="s">
        <v>30</v>
      </c>
      <c r="B11" s="21"/>
      <c r="C11" s="20"/>
      <c r="D11" s="20"/>
      <c r="E11" s="20"/>
      <c r="F11" s="20" t="s">
        <v>33</v>
      </c>
      <c r="G11" s="20"/>
      <c r="H11" s="22"/>
      <c r="I11" s="22"/>
      <c r="J11" s="18"/>
    </row>
    <row r="12" spans="1:10" ht="15.75">
      <c r="A12" s="22"/>
      <c r="B12" s="23"/>
      <c r="C12" s="22"/>
      <c r="D12" s="22"/>
      <c r="E12" s="22"/>
      <c r="F12" s="22"/>
      <c r="G12" s="22"/>
      <c r="H12" s="22"/>
      <c r="I12" s="22"/>
      <c r="J12" s="18"/>
    </row>
    <row r="13" spans="1:10" ht="15.75">
      <c r="A13" s="22" t="s">
        <v>16</v>
      </c>
      <c r="B13" s="22" t="s">
        <v>0</v>
      </c>
      <c r="C13" s="22" t="s">
        <v>26</v>
      </c>
      <c r="D13" s="22"/>
      <c r="E13" s="22"/>
      <c r="F13" s="22" t="s">
        <v>16</v>
      </c>
      <c r="G13" s="22" t="s">
        <v>0</v>
      </c>
      <c r="H13" s="22" t="s">
        <v>26</v>
      </c>
      <c r="I13" s="22"/>
      <c r="J13" s="18"/>
    </row>
    <row r="14" spans="1:10" ht="15.75">
      <c r="A14" s="22" t="s">
        <v>37</v>
      </c>
      <c r="B14" s="22" t="s">
        <v>46</v>
      </c>
      <c r="C14" s="23">
        <f>SUM('WK III m'!E23,'WK III m'!G23)</f>
        <v>2045.8488444506868</v>
      </c>
      <c r="D14" s="23"/>
      <c r="E14" s="22"/>
      <c r="F14" s="22" t="s">
        <v>37</v>
      </c>
      <c r="G14" s="22" t="s">
        <v>43</v>
      </c>
      <c r="H14" s="23">
        <f>SUM('WK III w'!E31,'WK III w'!G31)</f>
        <v>1867.087919617879</v>
      </c>
      <c r="I14" s="23"/>
      <c r="J14" s="18"/>
    </row>
    <row r="15" spans="1:10" ht="15.75">
      <c r="A15" s="22" t="s">
        <v>38</v>
      </c>
      <c r="B15" s="22" t="s">
        <v>55</v>
      </c>
      <c r="C15" s="23">
        <f>SUM('WK III m'!E27,'WK III m'!G27)</f>
        <v>2009.7576654964957</v>
      </c>
      <c r="D15" s="23"/>
      <c r="E15" s="22"/>
      <c r="F15" s="22" t="s">
        <v>38</v>
      </c>
      <c r="G15" s="22" t="s">
        <v>50</v>
      </c>
      <c r="H15" s="23">
        <f>SUM('WK III w'!E23,'WK III w'!G23)</f>
        <v>1817.9617969294477</v>
      </c>
      <c r="I15" s="23"/>
      <c r="J15" s="18"/>
    </row>
    <row r="16" spans="1:10" ht="15.75">
      <c r="A16" s="22" t="s">
        <v>39</v>
      </c>
      <c r="B16" s="22" t="s">
        <v>53</v>
      </c>
      <c r="C16" s="23">
        <f>SUM('WK III m'!E31,'WK III m'!G31)</f>
        <v>1917.5672805486158</v>
      </c>
      <c r="D16" s="23"/>
      <c r="E16" s="22"/>
      <c r="F16" s="22" t="s">
        <v>39</v>
      </c>
      <c r="G16" s="22" t="s">
        <v>49</v>
      </c>
      <c r="H16" s="23">
        <f>SUM('WK III w'!E7,'WK III w'!G7)</f>
        <v>1794.4256449995066</v>
      </c>
      <c r="I16" s="23"/>
      <c r="J16" s="18"/>
    </row>
    <row r="17" spans="1:10" ht="15.75">
      <c r="A17" s="22" t="s">
        <v>40</v>
      </c>
      <c r="B17" s="22" t="s">
        <v>29</v>
      </c>
      <c r="C17" s="23">
        <f>SUM('WK III m'!E11,'WK III m'!G11)</f>
        <v>1907.8177726139754</v>
      </c>
      <c r="D17" s="23"/>
      <c r="E17" s="22"/>
      <c r="F17" s="22" t="s">
        <v>40</v>
      </c>
      <c r="G17" s="22" t="s">
        <v>51</v>
      </c>
      <c r="H17" s="23">
        <f>SUM('WK III w'!E11,'WK III w'!G11)</f>
        <v>1691.0498280472702</v>
      </c>
      <c r="I17" s="23"/>
      <c r="J17" s="18"/>
    </row>
    <row r="18" spans="1:10" ht="15.75">
      <c r="A18" s="22" t="s">
        <v>41</v>
      </c>
      <c r="B18" s="22" t="s">
        <v>23</v>
      </c>
      <c r="C18" s="23">
        <f>SUM('WK III m'!E7,'WK III m'!G7)</f>
        <v>1835.9865828689312</v>
      </c>
      <c r="D18" s="23"/>
      <c r="E18" s="22"/>
      <c r="F18" s="22" t="s">
        <v>41</v>
      </c>
      <c r="G18" s="22" t="s">
        <v>45</v>
      </c>
      <c r="H18" s="23">
        <f>SUM('WK III w'!E19,'WK III w'!G19)</f>
        <v>1628.4632575909586</v>
      </c>
      <c r="I18" s="22"/>
      <c r="J18" s="18"/>
    </row>
    <row r="19" spans="1:10" ht="15.75">
      <c r="A19" s="22" t="s">
        <v>42</v>
      </c>
      <c r="B19" s="22" t="s">
        <v>45</v>
      </c>
      <c r="C19" s="23">
        <f>SUM('WK III m'!E19,'WK III m'!G19)</f>
        <v>1833.8683177284433</v>
      </c>
      <c r="D19" s="22"/>
      <c r="E19" s="22"/>
      <c r="F19" s="22" t="s">
        <v>42</v>
      </c>
      <c r="G19" s="22" t="s">
        <v>24</v>
      </c>
      <c r="H19" s="23">
        <f>SUM('WK III w'!E15,'WK III w'!G15)</f>
        <v>1623.5190846109049</v>
      </c>
      <c r="I19" s="22"/>
      <c r="J19" s="18"/>
    </row>
    <row r="20" spans="1:10" ht="15.75">
      <c r="A20" s="22" t="s">
        <v>47</v>
      </c>
      <c r="B20" s="22" t="s">
        <v>44</v>
      </c>
      <c r="C20" s="23">
        <f>SUM('WK III m'!E15,'WK III m'!G15)</f>
        <v>1829.516128179485</v>
      </c>
      <c r="D20" s="22"/>
      <c r="E20" s="22"/>
      <c r="F20" s="22" t="s">
        <v>47</v>
      </c>
      <c r="G20" s="22" t="s">
        <v>56</v>
      </c>
      <c r="H20" s="23">
        <f>SUM('WK III w'!E27,'WK III w'!G27)</f>
        <v>1548.5595829644162</v>
      </c>
      <c r="I20" s="22"/>
      <c r="J20" s="18"/>
    </row>
    <row r="21" spans="1:10" ht="15.75">
      <c r="A21" s="22"/>
      <c r="B21" s="22"/>
      <c r="C21" s="23"/>
      <c r="D21" s="22"/>
      <c r="E21" s="22"/>
      <c r="F21" s="22"/>
      <c r="G21" s="22"/>
      <c r="H21" s="22"/>
      <c r="I21" s="22"/>
      <c r="J21" s="18"/>
    </row>
    <row r="22" spans="1:10" ht="15.75">
      <c r="A22" s="20" t="s">
        <v>31</v>
      </c>
      <c r="B22" s="21"/>
      <c r="C22" s="20"/>
      <c r="D22" s="22"/>
      <c r="E22" s="22"/>
      <c r="F22" s="20" t="s">
        <v>34</v>
      </c>
      <c r="G22" s="20"/>
      <c r="H22" s="22"/>
      <c r="I22" s="22"/>
      <c r="J22" s="18"/>
    </row>
    <row r="23" spans="1:10" ht="15.75">
      <c r="A23" s="22"/>
      <c r="C23" s="22"/>
      <c r="D23" s="20"/>
      <c r="E23" s="20"/>
      <c r="F23" s="22"/>
      <c r="G23" s="22"/>
      <c r="H23" s="22"/>
      <c r="I23" s="22"/>
      <c r="J23" s="18"/>
    </row>
    <row r="24" spans="1:10" ht="15.75">
      <c r="A24" s="22" t="s">
        <v>16</v>
      </c>
      <c r="B24" s="22" t="s">
        <v>0</v>
      </c>
      <c r="C24" s="22" t="s">
        <v>26</v>
      </c>
      <c r="D24" s="22"/>
      <c r="E24" s="22"/>
      <c r="F24" s="22" t="s">
        <v>16</v>
      </c>
      <c r="G24" s="22" t="s">
        <v>0</v>
      </c>
      <c r="H24" s="22" t="s">
        <v>26</v>
      </c>
      <c r="I24" s="22"/>
      <c r="J24" s="18"/>
    </row>
    <row r="25" spans="1:10" ht="15.75">
      <c r="A25" s="22" t="s">
        <v>37</v>
      </c>
      <c r="B25" s="22" t="s">
        <v>49</v>
      </c>
      <c r="C25" s="23">
        <f>SUM('WK IV m'!E15,'WK IV m'!G15)</f>
        <v>1541.2045991622508</v>
      </c>
      <c r="D25" s="22"/>
      <c r="E25" s="22"/>
      <c r="F25" s="22" t="s">
        <v>37</v>
      </c>
      <c r="G25" s="22" t="s">
        <v>29</v>
      </c>
      <c r="H25" s="23">
        <f>SUM('WK IV w'!E27,'WK IV w'!G27)</f>
        <v>1717.102430823365</v>
      </c>
      <c r="I25" s="23"/>
      <c r="J25" s="18"/>
    </row>
    <row r="26" spans="1:10" ht="15.75">
      <c r="A26" s="22" t="s">
        <v>38</v>
      </c>
      <c r="B26" s="22" t="s">
        <v>43</v>
      </c>
      <c r="C26" s="23">
        <f>SUM('WK IV m'!E7,'WK IV m'!G7)</f>
        <v>1539.1828209520074</v>
      </c>
      <c r="D26" s="23"/>
      <c r="E26" s="22"/>
      <c r="F26" s="22" t="s">
        <v>38</v>
      </c>
      <c r="G26" s="22" t="s">
        <v>24</v>
      </c>
      <c r="H26" s="23">
        <f>SUM('WK IV w'!E7,'WK IV w'!G7)</f>
        <v>1488.2902552018804</v>
      </c>
      <c r="I26" s="23"/>
      <c r="J26" s="18"/>
    </row>
    <row r="27" spans="1:10" ht="15.75">
      <c r="A27" s="22" t="s">
        <v>39</v>
      </c>
      <c r="B27" s="22" t="s">
        <v>23</v>
      </c>
      <c r="C27" s="23">
        <f>SUM('WK IV m'!E11,'WK IV m'!G11)</f>
        <v>1527.3343592895435</v>
      </c>
      <c r="D27" s="23"/>
      <c r="E27" s="22"/>
      <c r="F27" s="22" t="s">
        <v>39</v>
      </c>
      <c r="G27" s="22" t="s">
        <v>56</v>
      </c>
      <c r="H27" s="23">
        <f>SUM('WK IV w'!E23,'WK IV w'!G23)</f>
        <v>1459.8724400255453</v>
      </c>
      <c r="I27" s="23"/>
      <c r="J27" s="18"/>
    </row>
    <row r="28" spans="1:10" ht="15.75">
      <c r="A28" s="22" t="s">
        <v>40</v>
      </c>
      <c r="B28" s="27" t="s">
        <v>57</v>
      </c>
      <c r="C28" s="23">
        <f>SUM('WK IV m'!E35,'WK IV m'!G35)</f>
        <v>1418.078091092238</v>
      </c>
      <c r="D28" s="23"/>
      <c r="E28" s="22"/>
      <c r="F28" s="22" t="s">
        <v>40</v>
      </c>
      <c r="G28" s="22" t="s">
        <v>23</v>
      </c>
      <c r="H28" s="23">
        <f>SUM('WK IV w'!E11,'WK IV w'!G11)</f>
        <v>1351.4504993852152</v>
      </c>
      <c r="I28" s="23"/>
      <c r="J28" s="18"/>
    </row>
    <row r="29" spans="1:10" ht="15.75">
      <c r="A29" s="22" t="s">
        <v>41</v>
      </c>
      <c r="B29" s="22" t="s">
        <v>51</v>
      </c>
      <c r="C29" s="23">
        <f>SUM('WK IV m'!E23,'WK IV m'!G23)</f>
        <v>1413.909730659378</v>
      </c>
      <c r="D29" s="23"/>
      <c r="E29" s="22"/>
      <c r="F29" s="22" t="s">
        <v>41</v>
      </c>
      <c r="G29" s="22" t="s">
        <v>50</v>
      </c>
      <c r="H29" s="23">
        <f>SUM('WK IV w'!E19,'WK IV w'!G19)</f>
        <v>1198.4029787820314</v>
      </c>
      <c r="I29" s="23"/>
      <c r="J29" s="18"/>
    </row>
    <row r="30" spans="1:10" ht="15.75">
      <c r="A30" s="22" t="s">
        <v>42</v>
      </c>
      <c r="B30" s="28" t="s">
        <v>45</v>
      </c>
      <c r="C30" s="23">
        <f>SUM('WK IV m'!E19,'WK IV m'!G19)</f>
        <v>1344.088887755346</v>
      </c>
      <c r="D30" s="23"/>
      <c r="E30" s="22"/>
      <c r="F30" s="22" t="s">
        <v>42</v>
      </c>
      <c r="G30" s="22" t="s">
        <v>53</v>
      </c>
      <c r="H30" s="23">
        <f>SUM('WK IV w'!E15,'WK IV w'!G15)</f>
        <v>1185.478478085571</v>
      </c>
      <c r="I30" s="23"/>
      <c r="J30" s="18"/>
    </row>
    <row r="31" spans="1:10" ht="15.75">
      <c r="A31" s="22" t="s">
        <v>47</v>
      </c>
      <c r="B31" s="22" t="s">
        <v>44</v>
      </c>
      <c r="C31" s="23">
        <f>SUM('WK IV m'!E27,'WK IV m'!G27)</f>
        <v>1316.311693820431</v>
      </c>
      <c r="D31" s="22"/>
      <c r="E31" s="22"/>
      <c r="F31" s="22"/>
      <c r="G31" s="26"/>
      <c r="H31" s="26"/>
      <c r="I31" s="26"/>
      <c r="J31" s="18"/>
    </row>
    <row r="32" spans="1:9" ht="15.75">
      <c r="A32" s="22" t="s">
        <v>52</v>
      </c>
      <c r="B32" s="22" t="s">
        <v>56</v>
      </c>
      <c r="C32" s="23">
        <f>SUM('WK IV m'!E31,'WK IV m'!G31)</f>
        <v>1269.0613093930688</v>
      </c>
      <c r="D32" s="22"/>
      <c r="E32" s="22"/>
      <c r="F32" s="22"/>
      <c r="G32" s="22"/>
      <c r="H32" s="22"/>
      <c r="I32" s="22"/>
    </row>
    <row r="33" spans="1:10" ht="15.75">
      <c r="A33" s="22" t="s">
        <v>58</v>
      </c>
      <c r="B33" s="22" t="s">
        <v>53</v>
      </c>
      <c r="C33" s="23">
        <f>SUM('WK IV m'!E39,'WK IV m'!G39)</f>
        <v>650.4950485231502</v>
      </c>
      <c r="D33" s="22"/>
      <c r="E33" s="22"/>
      <c r="F33" s="22"/>
      <c r="G33" s="22"/>
      <c r="H33" s="22"/>
      <c r="I33" s="22"/>
      <c r="J33" s="18"/>
    </row>
    <row r="34" spans="4:10" ht="15.75">
      <c r="D34" s="18"/>
      <c r="E34" s="18"/>
      <c r="J34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2015-05-28T11:47:04Z</cp:lastPrinted>
  <dcterms:created xsi:type="dcterms:W3CDTF">2011-04-22T18:02:58Z</dcterms:created>
  <dcterms:modified xsi:type="dcterms:W3CDTF">2015-05-30T06:51:48Z</dcterms:modified>
  <cp:category/>
  <cp:version/>
  <cp:contentType/>
  <cp:contentStatus/>
</cp:coreProperties>
</file>