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6"/>
  </bookViews>
  <sheets>
    <sheet name="WK II m" sheetId="1" r:id="rId1"/>
    <sheet name="WK III m" sheetId="2" r:id="rId2"/>
    <sheet name="WK IV m" sheetId="3" r:id="rId3"/>
    <sheet name="WK II w" sheetId="4" r:id="rId4"/>
    <sheet name="WK III w" sheetId="5" r:id="rId5"/>
    <sheet name="WK IV w" sheetId="6" r:id="rId6"/>
    <sheet name="Auswertung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Tabelle1" sheetId="15" r:id="rId15"/>
  </sheets>
  <definedNames/>
  <calcPr fullCalcOnLoad="1"/>
</workbook>
</file>

<file path=xl/sharedStrings.xml><?xml version="1.0" encoding="utf-8"?>
<sst xmlns="http://schemas.openxmlformats.org/spreadsheetml/2006/main" count="580" uniqueCount="56">
  <si>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</si>
  <si>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</si>
  <si>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</si>
  <si>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</si>
  <si>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</si>
  <si>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</si>
  <si>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</si>
  <si>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</si>
  <si>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</si>
  <si>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</si>
  <si>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</si>
  <si>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</si>
  <si>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</si>
  <si>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</si>
  <si>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</si>
  <si>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</si>
  <si>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</si>
  <si>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</si>
  <si>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</si>
  <si>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</si>
  <si>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</si>
  <si>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</si>
  <si>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</si>
  <si>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WK II Jungen</t>
  </si>
  <si>
    <t>Punkte</t>
  </si>
  <si>
    <t>WK III Jungen</t>
  </si>
  <si>
    <t>WK IV Jungen</t>
  </si>
  <si>
    <t>WK II Mädchen</t>
  </si>
  <si>
    <t>WK III Mädchen</t>
  </si>
  <si>
    <t>WK IV Mädchen</t>
  </si>
  <si>
    <t>1.</t>
  </si>
  <si>
    <t>2.</t>
  </si>
  <si>
    <t>3.</t>
  </si>
  <si>
    <t>4.</t>
  </si>
  <si>
    <t>5.</t>
  </si>
  <si>
    <t>OS Lengefeld</t>
  </si>
  <si>
    <t>OS "Trebra" Marienberg</t>
  </si>
  <si>
    <t>OS Auerbach</t>
  </si>
  <si>
    <t>LKG Annaberg</t>
  </si>
  <si>
    <t>Gym Olbernhau</t>
  </si>
  <si>
    <t>Gym Marienberg</t>
  </si>
  <si>
    <t>OS"Bebel" Zschopau</t>
  </si>
  <si>
    <t>Gym Zschopau</t>
  </si>
  <si>
    <t>HGG Thum</t>
  </si>
  <si>
    <t>OS "Bebel" Zschopau</t>
  </si>
  <si>
    <t>OS Trebra</t>
  </si>
  <si>
    <t xml:space="preserve">Endplatzierung    JtfO Erzgebirgsfinale Leichtathletik am 21.09.23 in Marienberg </t>
  </si>
  <si>
    <t xml:space="preserve">    JtfO Erzgebirgsfinale Leichtathletik am 21.09.23 in Marienberg, Stand  nach der 1. Disziplin</t>
  </si>
  <si>
    <t xml:space="preserve">    JtfO Erzgebirgsfinale Leichtathletik am 21.09.23 in Marienberg, Stand  nach der 2. Disziplin</t>
  </si>
  <si>
    <t xml:space="preserve">    JtfO Erzgebirgsfinale Leichtathletik am 21.09.23 in Marienberg, Stand  nach der 3. Disziplin</t>
  </si>
  <si>
    <t xml:space="preserve">    JtfO Erzgebirgsfinale Leichtathletik am 21.09.23 in Marienberg, Stand  nach der 4. Disziplin</t>
  </si>
  <si>
    <t xml:space="preserve">    JtfO Erzgebirgsfinale Leichtathletik am 21.03.23 in Marienberg, Stand  nach der 5. Disziplin</t>
  </si>
  <si>
    <t xml:space="preserve">    JtfO Erzgebirgsfinale Leichtathletik am 21.09.23 in Marienberg, Stand  nach der 6. Disziplin</t>
  </si>
  <si>
    <t xml:space="preserve">    JtfO Erzgebirgsfinale Leichtathletik am 21.09.23 in Marienberg, Stand  nach der 7. Disziplin</t>
  </si>
  <si>
    <t xml:space="preserve">3. </t>
  </si>
  <si>
    <t xml:space="preserve">5.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</si>
</sst>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7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7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8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1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8.8515625" style="0" bestFit="1" customWidth="1"/>
    <col min="2" max="2" width="30.14062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10.8515625" style="0" bestFit="1" customWidth="1"/>
    <col min="7" max="7" width="9.57421875" style="0" bestFit="1" customWidth="1"/>
    <col min="8" max="8" width="7.7109375" style="0" customWidth="1"/>
    <col min="9" max="9" width="9.8515625" style="0" customWidth="1"/>
    <col min="10" max="10" width="7.421875" style="0" customWidth="1"/>
    <col min="11" max="11" width="9.57421875" style="0" bestFit="1" customWidth="1"/>
    <col min="12" max="12" width="7.140625" style="0" bestFit="1" customWidth="1"/>
    <col min="13" max="13" width="10.28125" style="0" bestFit="1" customWidth="1"/>
    <col min="14" max="14" width="9.7109375" style="0" bestFit="1" customWidth="1"/>
    <col min="15" max="15" width="12.140625" style="0" bestFit="1" customWidth="1"/>
    <col min="16" max="16" width="8.421875" style="0" bestFit="1" customWidth="1"/>
    <col min="17" max="17" width="9.57421875" style="0" bestFit="1" customWidth="1"/>
  </cols>
  <sheetData>
    <row r="1" spans="1:17" ht="19.5">
      <c r="A1" s="16"/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1" t="s">
        <v>0</v>
      </c>
      <c r="C3" s="4" t="s">
        <v>8</v>
      </c>
      <c r="D3" s="1" t="s">
        <v>5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4</v>
      </c>
      <c r="M3" s="1"/>
      <c r="N3" s="1" t="s">
        <v>6</v>
      </c>
      <c r="O3" s="1"/>
      <c r="P3" s="1" t="s">
        <v>22</v>
      </c>
      <c r="Q3" s="5"/>
    </row>
    <row r="4" spans="1:17" ht="15">
      <c r="A4" s="10"/>
      <c r="B4" s="2"/>
      <c r="C4" s="5"/>
      <c r="D4" s="11">
        <v>22.1</v>
      </c>
      <c r="E4" s="3">
        <f>(((SQRT(D4)-0.35)/0.01052))</f>
        <v>413.59921192179314</v>
      </c>
      <c r="F4" s="11">
        <v>9.23</v>
      </c>
      <c r="G4" s="2">
        <f>((SQRT(F4)-1.425)/0.0037)</f>
        <v>435.9706773493682</v>
      </c>
      <c r="H4" s="11">
        <v>12.85</v>
      </c>
      <c r="I4" s="2">
        <f>(((100/(H4+0.24))-4.341)/0.00676)</f>
        <v>487.93186451557483</v>
      </c>
      <c r="J4" s="11">
        <v>5.29</v>
      </c>
      <c r="K4" s="2">
        <f>((SQRT(J4)-1.15028)/0.00219)</f>
        <v>524.9863013698629</v>
      </c>
      <c r="L4" s="11">
        <v>1.35</v>
      </c>
      <c r="M4" s="2">
        <f>((SQRT(L4)-0.841)/0.0008)</f>
        <v>401.1187548277814</v>
      </c>
      <c r="N4" s="12">
        <v>50.34</v>
      </c>
      <c r="O4" s="5">
        <f>(((400/(N4+0.14))-4.341)/0.00338)</f>
        <v>1060.0385412466355</v>
      </c>
      <c r="P4" s="12">
        <v>143</v>
      </c>
      <c r="Q4" s="5">
        <f>(((800/P4)-2.325)/0.00644)</f>
        <v>507.6716761499369</v>
      </c>
    </row>
    <row r="5" spans="1:17" ht="15">
      <c r="A5" s="10"/>
      <c r="B5" s="2"/>
      <c r="C5" s="5"/>
      <c r="D5" s="11">
        <v>23.17</v>
      </c>
      <c r="E5" s="3">
        <f>(((SQRT(D5)-0.35)/0.01052))</f>
        <v>424.2892223026138</v>
      </c>
      <c r="F5" s="11">
        <v>9.59</v>
      </c>
      <c r="G5" s="2">
        <f>((SQRT(F5)-1.425)/0.0037)</f>
        <v>451.8304090379471</v>
      </c>
      <c r="H5" s="11">
        <v>12.35</v>
      </c>
      <c r="I5" s="2">
        <f>(((100/(H5+0.24))-4.341)/0.00676)</f>
        <v>532.8123898463606</v>
      </c>
      <c r="J5" s="11">
        <v>5.24</v>
      </c>
      <c r="K5" s="2">
        <f>((SQRT(J5)-1.15028)/0.00219)</f>
        <v>520.0112458684564</v>
      </c>
      <c r="L5" s="11">
        <v>1.62</v>
      </c>
      <c r="M5" s="2">
        <f>((SQRT(L5)-0.841)/0.0008)</f>
        <v>539.7402576697318</v>
      </c>
      <c r="N5" s="12">
        <v>59.48</v>
      </c>
      <c r="O5" s="5">
        <f>(((400/(N5+0.14))-4.341)/0.00338)</f>
        <v>700.6384617369573</v>
      </c>
      <c r="P5" s="12">
        <v>159</v>
      </c>
      <c r="Q5" s="5">
        <f>(((800/P5)-2.325)/0.00644)</f>
        <v>420.2556740497675</v>
      </c>
    </row>
    <row r="6" spans="1:17" ht="15">
      <c r="A6" s="10"/>
      <c r="B6" s="2"/>
      <c r="C6" s="5"/>
      <c r="D6" s="11">
        <v>16.4</v>
      </c>
      <c r="E6" s="3">
        <f>(((SQRT(D6)-0.35)/0.01052))</f>
        <v>351.6816869071594</v>
      </c>
      <c r="F6" s="11">
        <v>10.69</v>
      </c>
      <c r="G6" s="2">
        <f>((SQRT(F6)-1.425)/0.0037)</f>
        <v>498.5287959065846</v>
      </c>
      <c r="H6" s="11">
        <v>12.93</v>
      </c>
      <c r="I6" s="2">
        <f>(((100/(H6+0.24))-4.341)/0.00676)</f>
        <v>481.0672228886702</v>
      </c>
      <c r="J6" s="11">
        <v>5.05</v>
      </c>
      <c r="K6" s="2">
        <f>((SQRT(J6)-1.15028)/0.00219)</f>
        <v>500.8860755362663</v>
      </c>
      <c r="L6" s="11">
        <v>1.48</v>
      </c>
      <c r="M6" s="2">
        <f>((SQRT(L6)-0.841)/0.0008)</f>
        <v>469.4406325745548</v>
      </c>
      <c r="N6" s="12"/>
      <c r="O6" s="5">
        <v>0</v>
      </c>
      <c r="P6" s="12"/>
      <c r="Q6" s="5">
        <v>0</v>
      </c>
    </row>
    <row r="7" spans="1:17" ht="15">
      <c r="A7" s="10">
        <f>RANK(C7,C4:C11,0)</f>
        <v>1</v>
      </c>
      <c r="B7" s="6" t="s">
        <v>35</v>
      </c>
      <c r="C7" s="5">
        <f>SUM(D7:Q7)</f>
        <v>6851.13622245982</v>
      </c>
      <c r="D7" s="11"/>
      <c r="E7" s="2">
        <f>SUM(E4:E6)-MIN(E4:E6)</f>
        <v>837.8884342244069</v>
      </c>
      <c r="F7" s="11"/>
      <c r="G7" s="2">
        <f>SUM(G4:G6)-MIN(G4:G6)</f>
        <v>950.3592049445318</v>
      </c>
      <c r="H7" s="11"/>
      <c r="I7" s="2">
        <f>SUM(I4:I6)-MIN(I4:I6)</f>
        <v>1020.7442543619354</v>
      </c>
      <c r="J7" s="11"/>
      <c r="K7" s="2">
        <f>SUM(K4:K6)-MIN(K4:K6)</f>
        <v>1044.9975472383194</v>
      </c>
      <c r="L7" s="11"/>
      <c r="M7" s="2">
        <f>SUM(M4:M6)-MIN(M4:M6)</f>
        <v>1009.1808902442865</v>
      </c>
      <c r="N7" s="12"/>
      <c r="O7" s="2">
        <f>SUM(O4:O5)-MIN(O4:O5)</f>
        <v>1060.0385412466358</v>
      </c>
      <c r="P7" s="12"/>
      <c r="Q7" s="2">
        <f>SUM(Q4:Q6)-MIN(Q4:Q6)</f>
        <v>927.9273501997044</v>
      </c>
    </row>
    <row r="8" spans="1:17" ht="15">
      <c r="A8" s="10"/>
      <c r="B8" s="2"/>
      <c r="C8" s="5"/>
      <c r="D8" s="11">
        <v>24</v>
      </c>
      <c r="E8" s="3">
        <f>(((SQRT(D8)-0.35)/0.01052))</f>
        <v>432.41249862798065</v>
      </c>
      <c r="F8" s="11">
        <v>7.87</v>
      </c>
      <c r="G8" s="2">
        <f>((SQRT(F8)-1.425)/0.0037)</f>
        <v>373.0681156273264</v>
      </c>
      <c r="H8" s="11">
        <v>13.2</v>
      </c>
      <c r="I8" s="2">
        <f>(((100/(H8+0.24))-4.341)/0.00676)</f>
        <v>458.5023950408566</v>
      </c>
      <c r="J8" s="11">
        <v>5.28</v>
      </c>
      <c r="K8" s="2">
        <f>((SQRT(J8)-1.15028)/0.00219)</f>
        <v>523.9931774498682</v>
      </c>
      <c r="L8" s="11">
        <v>1.48</v>
      </c>
      <c r="M8" s="2">
        <f>((SQRT(L8)-0.841)/0.0008)</f>
        <v>469.4406325745548</v>
      </c>
      <c r="N8" s="12">
        <v>50.86</v>
      </c>
      <c r="O8" s="5">
        <f>(((400/(N8+0.14))-4.341)/0.00338)</f>
        <v>1036.1352825153729</v>
      </c>
      <c r="P8" s="12">
        <v>144</v>
      </c>
      <c r="Q8" s="5">
        <f>(((800/P8)-2.325)/0.00644)</f>
        <v>501.63906142167</v>
      </c>
    </row>
    <row r="9" spans="1:17" ht="15">
      <c r="A9" s="10"/>
      <c r="B9" s="2"/>
      <c r="C9" s="5"/>
      <c r="D9" s="11">
        <v>23.7</v>
      </c>
      <c r="E9" s="3">
        <f>(((SQRT(D9)-0.35)/0.01052))</f>
        <v>429.492830594604</v>
      </c>
      <c r="F9" s="11">
        <v>8.39</v>
      </c>
      <c r="G9" s="2">
        <f>((SQRT(F9)-1.425)/0.0037)</f>
        <v>397.7161274573102</v>
      </c>
      <c r="H9" s="11">
        <v>12.15</v>
      </c>
      <c r="I9" s="2">
        <f>(((100/(H9+0.24))-4.341)/0.00676)</f>
        <v>551.7788491386925</v>
      </c>
      <c r="J9" s="11">
        <v>4.52</v>
      </c>
      <c r="K9" s="2">
        <f>((SQRT(J9)-1.15028)/0.00219)</f>
        <v>445.54756280681715</v>
      </c>
      <c r="L9" s="11">
        <v>1.3</v>
      </c>
      <c r="M9" s="2">
        <f>((SQRT(L9)-0.841)/0.0008)</f>
        <v>373.96928137392257</v>
      </c>
      <c r="N9" s="12"/>
      <c r="O9" s="5">
        <v>0</v>
      </c>
      <c r="P9" s="12">
        <v>165</v>
      </c>
      <c r="Q9" s="5">
        <f>(((800/P9)-2.325)/0.00644)</f>
        <v>391.8454733672125</v>
      </c>
    </row>
    <row r="10" spans="1:17" ht="15">
      <c r="A10" s="10"/>
      <c r="B10" s="2"/>
      <c r="C10" s="5"/>
      <c r="D10" s="11"/>
      <c r="E10" s="3">
        <v>0</v>
      </c>
      <c r="F10" s="11">
        <v>8.75</v>
      </c>
      <c r="G10" s="2">
        <f>((SQRT(F10)-1.425)/0.0037)</f>
        <v>414.33510582427243</v>
      </c>
      <c r="H10" s="11">
        <v>13.95</v>
      </c>
      <c r="I10" s="2">
        <f>(((100/(H10+0.24))-4.341)/0.00676)</f>
        <v>400.32786235827376</v>
      </c>
      <c r="J10" s="11">
        <v>4.84</v>
      </c>
      <c r="K10" s="2">
        <f>((SQRT(J10)-1.15028)/0.00219)</f>
        <v>479.32420091324207</v>
      </c>
      <c r="L10" s="11"/>
      <c r="M10" s="2">
        <v>0</v>
      </c>
      <c r="N10" s="12"/>
      <c r="O10" s="5">
        <v>0</v>
      </c>
      <c r="P10" s="12">
        <v>167</v>
      </c>
      <c r="Q10" s="5">
        <f>(((800/P10)-2.325)/0.00644)</f>
        <v>382.82906237214996</v>
      </c>
    </row>
    <row r="11" spans="1:17" ht="15">
      <c r="A11" s="10">
        <f>RANK(C11,C4:C11,0)</f>
        <v>2</v>
      </c>
      <c r="B11" s="6" t="s">
        <v>42</v>
      </c>
      <c r="C11" s="5">
        <f>SUM(D11:Q11)</f>
        <v>6460.584916299559</v>
      </c>
      <c r="D11" s="11"/>
      <c r="E11" s="2">
        <f>SUM(E8:E10)-MIN(E8:E10)</f>
        <v>861.9053292225847</v>
      </c>
      <c r="F11" s="11"/>
      <c r="G11" s="2">
        <f>SUM(G8:G10)-MIN(G8:G10)</f>
        <v>812.0512332815828</v>
      </c>
      <c r="H11" s="11"/>
      <c r="I11" s="2">
        <f>SUM(I8:I10)-MIN(I8:I10)</f>
        <v>1010.281244179549</v>
      </c>
      <c r="J11" s="11"/>
      <c r="K11" s="2">
        <f>SUM(K8:K10)-MIN(K8:K10)</f>
        <v>1003.3173783631104</v>
      </c>
      <c r="L11" s="11"/>
      <c r="M11" s="2">
        <f>SUM(M8:M10)-MIN(M8:M10)</f>
        <v>843.4099139484774</v>
      </c>
      <c r="N11" s="12"/>
      <c r="O11" s="2">
        <f>SUM(O8:O9)-MIN(O8:O9)</f>
        <v>1036.1352825153729</v>
      </c>
      <c r="P11" s="12"/>
      <c r="Q11" s="2">
        <f>SUM(Q8:Q10)-MIN(Q8:Q10)</f>
        <v>893.4845347888825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G24" sqref="G24:H27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49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">
      <c r="A5" s="22" t="s">
        <v>30</v>
      </c>
      <c r="B5" s="22" t="s">
        <v>35</v>
      </c>
      <c r="C5" s="23">
        <f>SUM('WK II m'!E7,'WK II m'!G7,'WK II m'!I7)</f>
        <v>2808.991893530874</v>
      </c>
      <c r="D5" s="23"/>
      <c r="E5" s="22"/>
      <c r="F5" s="22" t="s">
        <v>30</v>
      </c>
      <c r="G5" s="22" t="s">
        <v>37</v>
      </c>
      <c r="H5" s="23">
        <f>SUM('WK II w'!E7,'WK II w'!G7,'WK II w'!I7)</f>
        <v>2397.056362209203</v>
      </c>
      <c r="I5" s="23"/>
      <c r="J5" s="18"/>
    </row>
    <row r="6" spans="1:10" ht="15">
      <c r="A6" s="22" t="s">
        <v>31</v>
      </c>
      <c r="B6" s="22" t="s">
        <v>42</v>
      </c>
      <c r="C6" s="23">
        <f>SUM('WK II m'!E11,'WK II m'!G11,'WK II m'!I11)</f>
        <v>2684.2378066837164</v>
      </c>
      <c r="D6" s="23"/>
      <c r="E6" s="22"/>
      <c r="F6" s="22" t="s">
        <v>31</v>
      </c>
      <c r="G6" s="22" t="s">
        <v>43</v>
      </c>
      <c r="H6" s="23">
        <f>SUM('WK II w'!E11,'WK II w'!G11,'WK II w'!I11)</f>
        <v>1262.1560185829017</v>
      </c>
      <c r="I6" s="23"/>
      <c r="J6" s="18"/>
    </row>
    <row r="7" spans="1:10" ht="15">
      <c r="A7" s="22"/>
      <c r="B7" s="22"/>
      <c r="C7" s="23"/>
      <c r="D7" s="22"/>
      <c r="E7" s="22"/>
      <c r="F7" s="22"/>
      <c r="G7" s="22"/>
      <c r="H7" s="23"/>
      <c r="I7" s="22"/>
      <c r="J7" s="18"/>
    </row>
    <row r="8" spans="1:10" ht="1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">
      <c r="A15" s="22" t="s">
        <v>30</v>
      </c>
      <c r="B15" s="22" t="s">
        <v>40</v>
      </c>
      <c r="C15" s="23">
        <f>SUM('WK III m'!I15,'WK III m'!G15,'WK III m'!E15)</f>
        <v>2824.6155018409845</v>
      </c>
      <c r="D15" s="23"/>
      <c r="E15" s="22"/>
      <c r="F15" s="22" t="s">
        <v>30</v>
      </c>
      <c r="G15" s="22" t="s">
        <v>38</v>
      </c>
      <c r="H15" s="23">
        <f>SUM('WK III w'!I15,'WK III w'!G15,'WK III w'!E15)</f>
        <v>2618.487408621666</v>
      </c>
      <c r="I15" s="23"/>
      <c r="J15" s="18"/>
    </row>
    <row r="16" spans="1:10" ht="15">
      <c r="A16" s="22" t="s">
        <v>31</v>
      </c>
      <c r="B16" s="22" t="s">
        <v>41</v>
      </c>
      <c r="C16" s="23">
        <f>SUM('WK III m'!I11,'WK III m'!G11,'WK III m'!E11)</f>
        <v>2702.059558736455</v>
      </c>
      <c r="D16" s="23"/>
      <c r="E16" s="22"/>
      <c r="F16" s="22" t="s">
        <v>31</v>
      </c>
      <c r="G16" s="22" t="s">
        <v>39</v>
      </c>
      <c r="H16" s="23">
        <f>SUM('WK III w'!I11,'WK III w'!G11,'WK III w'!E11)</f>
        <v>2505.5769775118956</v>
      </c>
      <c r="I16" s="23"/>
      <c r="J16" s="18"/>
    </row>
    <row r="17" spans="1:10" ht="15">
      <c r="A17" s="22" t="s">
        <v>32</v>
      </c>
      <c r="B17" s="22" t="s">
        <v>43</v>
      </c>
      <c r="C17" s="23">
        <f>SUM('WK III m'!I19,'WK III m'!G19,'WK III m'!E19)</f>
        <v>2570.776540834878</v>
      </c>
      <c r="D17" s="23"/>
      <c r="E17" s="22"/>
      <c r="F17" s="22" t="s">
        <v>32</v>
      </c>
      <c r="G17" s="22" t="s">
        <v>37</v>
      </c>
      <c r="H17" s="23">
        <f>SUM('WK III w'!I19,'WK III w'!G19,'WK III w'!E19)</f>
        <v>2276.6880563197496</v>
      </c>
      <c r="I17" s="23"/>
      <c r="J17" s="18"/>
    </row>
    <row r="18" spans="1:10" ht="15">
      <c r="A18" s="22" t="s">
        <v>33</v>
      </c>
      <c r="B18" s="22" t="s">
        <v>36</v>
      </c>
      <c r="C18" s="23">
        <f>SUM('WK III m'!E7,'WK III m'!G7,'WK III m'!I7)</f>
        <v>2287.9421401445197</v>
      </c>
      <c r="D18" s="23"/>
      <c r="E18" s="22"/>
      <c r="F18" s="22" t="s">
        <v>33</v>
      </c>
      <c r="G18" s="22" t="s">
        <v>36</v>
      </c>
      <c r="H18" s="23">
        <f>SUM('WK III w'!I7,'WK III w'!G7,'WK III w'!E7)</f>
        <v>2097.9859340145836</v>
      </c>
      <c r="I18" s="23"/>
      <c r="J18" s="18"/>
    </row>
    <row r="19" spans="1:10" ht="15">
      <c r="A19" s="22"/>
      <c r="B19" s="22"/>
      <c r="C19" s="23"/>
      <c r="D19" s="23"/>
      <c r="E19" s="22"/>
      <c r="F19" s="22"/>
      <c r="G19" s="22"/>
      <c r="H19" s="23"/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2"/>
      <c r="B22" s="22"/>
      <c r="C22" s="23"/>
      <c r="D22" s="22"/>
      <c r="E22" s="22"/>
      <c r="F22" s="22"/>
      <c r="G22" s="22"/>
      <c r="H22" s="23"/>
      <c r="I22" s="22"/>
      <c r="J22" s="18"/>
    </row>
    <row r="23" spans="1:10" ht="15">
      <c r="A23" s="20" t="s">
        <v>26</v>
      </c>
      <c r="B23" s="21"/>
      <c r="C23" s="20"/>
      <c r="D23" s="22"/>
      <c r="E23" s="22"/>
      <c r="F23" s="20" t="s">
        <v>29</v>
      </c>
      <c r="G23" s="20"/>
      <c r="H23" s="22"/>
      <c r="I23" s="22"/>
      <c r="J23" s="18"/>
    </row>
    <row r="24" spans="1:10" ht="15">
      <c r="A24" s="22" t="s">
        <v>16</v>
      </c>
      <c r="B24" s="22" t="s">
        <v>0</v>
      </c>
      <c r="C24" s="22" t="s">
        <v>24</v>
      </c>
      <c r="D24" s="22"/>
      <c r="E24" s="22"/>
      <c r="F24" s="22" t="s">
        <v>16</v>
      </c>
      <c r="G24" s="22" t="s">
        <v>0</v>
      </c>
      <c r="H24" s="22" t="s">
        <v>24</v>
      </c>
      <c r="I24" s="22"/>
      <c r="J24" s="18"/>
    </row>
    <row r="25" spans="1:10" ht="15">
      <c r="A25" s="22" t="s">
        <v>30</v>
      </c>
      <c r="B25" s="22" t="s">
        <v>35</v>
      </c>
      <c r="C25" s="23">
        <f>SUM('WK IV m'!E15,'WK IV m'!G15,'WK IV m'!I15)</f>
        <v>1886.101771072178</v>
      </c>
      <c r="D25" s="22"/>
      <c r="E25" s="22"/>
      <c r="F25" s="22" t="s">
        <v>30</v>
      </c>
      <c r="G25" s="22" t="s">
        <v>42</v>
      </c>
      <c r="H25" s="23">
        <f>SUM('WK IV w'!E11,'WK IV w'!G11,'WK IV w'!I11)</f>
        <v>2007.1517484711794</v>
      </c>
      <c r="I25" s="23"/>
      <c r="J25" s="18"/>
    </row>
    <row r="26" spans="1:10" ht="15">
      <c r="A26" s="22" t="s">
        <v>31</v>
      </c>
      <c r="B26" s="22" t="s">
        <v>38</v>
      </c>
      <c r="C26" s="23">
        <f>SUM('WK IV m'!E11,'WK IV m'!G11,'WK IV m'!I11)</f>
        <v>1882.865376811112</v>
      </c>
      <c r="D26" s="23"/>
      <c r="E26" s="22"/>
      <c r="F26" s="22" t="s">
        <v>31</v>
      </c>
      <c r="G26" s="22" t="s">
        <v>43</v>
      </c>
      <c r="H26" s="23">
        <f>SUM('WK IV w'!E15,'WK IV w'!G15,'WK IV w'!I15)</f>
        <v>1964.7762801073443</v>
      </c>
      <c r="I26" s="23"/>
      <c r="J26" s="18"/>
    </row>
    <row r="27" spans="1:10" ht="15">
      <c r="A27" s="22" t="s">
        <v>32</v>
      </c>
      <c r="B27" s="22" t="s">
        <v>43</v>
      </c>
      <c r="C27" s="23">
        <f>SUM('WK IV m'!E7,'WK IV m'!G15,'WK IV m'!I7)</f>
        <v>1798.2901131795084</v>
      </c>
      <c r="D27" s="23"/>
      <c r="E27" s="22"/>
      <c r="F27" s="22" t="s">
        <v>54</v>
      </c>
      <c r="G27" s="22" t="s">
        <v>36</v>
      </c>
      <c r="H27" s="23">
        <f>SUM('WK IV w'!E7,'WK IV w'!G7,'WK IV w'!I7)</f>
        <v>1784.246540171373</v>
      </c>
      <c r="I27" s="23"/>
      <c r="J27" s="18"/>
    </row>
    <row r="28" spans="1:10" ht="15">
      <c r="A28" s="22"/>
      <c r="B28" s="27"/>
      <c r="C28" s="23"/>
      <c r="D28" s="23"/>
      <c r="E28" s="22"/>
      <c r="F28" s="22"/>
      <c r="G28" s="22"/>
      <c r="H28" s="23"/>
      <c r="I28" s="23"/>
      <c r="J28" s="18"/>
    </row>
    <row r="29" spans="1:10" ht="15">
      <c r="A29" s="22"/>
      <c r="B29" s="22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7"/>
      <c r="C30" s="23"/>
      <c r="D30" s="23"/>
      <c r="E30" s="22"/>
      <c r="F30" s="22"/>
      <c r="G30" s="22"/>
      <c r="H30" s="23"/>
      <c r="I30" s="23"/>
      <c r="J30" s="18"/>
    </row>
    <row r="31" spans="1:10" ht="15">
      <c r="A31" s="22"/>
      <c r="B31" s="22"/>
      <c r="C31" s="23"/>
      <c r="D31" s="22"/>
      <c r="E31" s="22"/>
      <c r="F31" s="22"/>
      <c r="G31" s="26"/>
      <c r="H31" s="26"/>
      <c r="I31" s="26"/>
      <c r="J31" s="18"/>
    </row>
    <row r="32" spans="4:10" ht="15">
      <c r="D32" s="18"/>
      <c r="E32" s="18"/>
      <c r="J32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G9" sqref="G9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50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">
      <c r="A5" s="22" t="s">
        <v>30</v>
      </c>
      <c r="B5" s="22" t="s">
        <v>35</v>
      </c>
      <c r="C5" s="23">
        <f>SUM('WK II m'!E7,'WK II m'!G7,'WK II m'!I7,'WK II m'!K7)</f>
        <v>3853.9894407691936</v>
      </c>
      <c r="D5" s="23"/>
      <c r="E5" s="22"/>
      <c r="F5" s="22" t="s">
        <v>30</v>
      </c>
      <c r="G5" s="22" t="s">
        <v>37</v>
      </c>
      <c r="H5" s="23">
        <f>SUM('WK II w'!E7,'WK II w'!G7,'WK II w'!I7,'WK II w'!K7)</f>
        <v>3184.808849176109</v>
      </c>
      <c r="I5" s="23"/>
      <c r="J5" s="18"/>
    </row>
    <row r="6" spans="1:10" ht="15">
      <c r="A6" s="22" t="s">
        <v>31</v>
      </c>
      <c r="B6" s="22" t="s">
        <v>42</v>
      </c>
      <c r="C6" s="23">
        <f>SUM('WK II m'!E11,'WK II m'!G11,'WK II m'!I11,'WK II m'!K11)</f>
        <v>3687.555185046827</v>
      </c>
      <c r="D6" s="23"/>
      <c r="E6" s="22"/>
      <c r="F6" s="22" t="s">
        <v>31</v>
      </c>
      <c r="G6" s="22" t="s">
        <v>43</v>
      </c>
      <c r="H6" s="23">
        <f>SUM('WK II w'!E11,'WK II w'!G11,'WK II w'!I11,'WK II w'!K11)</f>
        <v>2204.337371208383</v>
      </c>
      <c r="I6" s="23"/>
      <c r="J6" s="18"/>
    </row>
    <row r="7" spans="1:10" ht="15">
      <c r="A7" s="22"/>
      <c r="B7" s="22"/>
      <c r="C7" s="23"/>
      <c r="D7" s="22"/>
      <c r="E7" s="22"/>
      <c r="F7" s="22"/>
      <c r="G7" s="22"/>
      <c r="H7" s="23"/>
      <c r="I7" s="22"/>
      <c r="J7" s="18"/>
    </row>
    <row r="8" spans="1:10" ht="1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0" t="s">
        <v>25</v>
      </c>
      <c r="B12" s="21"/>
      <c r="C12" s="20"/>
      <c r="D12" s="20"/>
      <c r="E12" s="20"/>
      <c r="F12" s="20" t="s">
        <v>28</v>
      </c>
      <c r="G12" s="20"/>
      <c r="H12" s="22"/>
      <c r="I12" s="22"/>
      <c r="J12" s="18"/>
    </row>
    <row r="13" spans="1:10" ht="15">
      <c r="A13" s="22" t="s">
        <v>16</v>
      </c>
      <c r="B13" s="22" t="s">
        <v>0</v>
      </c>
      <c r="C13" s="22" t="s">
        <v>24</v>
      </c>
      <c r="D13" s="22"/>
      <c r="E13" s="22"/>
      <c r="F13" s="22" t="s">
        <v>16</v>
      </c>
      <c r="G13" s="22" t="s">
        <v>0</v>
      </c>
      <c r="H13" s="22" t="s">
        <v>24</v>
      </c>
      <c r="I13" s="22"/>
      <c r="J13" s="18"/>
    </row>
    <row r="14" spans="1:10" ht="15">
      <c r="A14" s="22" t="s">
        <v>30</v>
      </c>
      <c r="B14" s="22" t="s">
        <v>40</v>
      </c>
      <c r="C14" s="23">
        <f>SUM('WK III m'!I15,'WK III m'!G15,'WK III m'!E15,'WK III m'!K15)</f>
        <v>3814.4447210542303</v>
      </c>
      <c r="D14" s="23"/>
      <c r="E14" s="22"/>
      <c r="F14" s="22" t="s">
        <v>30</v>
      </c>
      <c r="G14" s="22" t="s">
        <v>38</v>
      </c>
      <c r="H14" s="23">
        <f>SUM('WK III w'!I15,'WK III w'!G15,'WK III w'!E15,'WK III w'!K15)</f>
        <v>3399.9109397936772</v>
      </c>
      <c r="I14" s="23"/>
      <c r="J14" s="18"/>
    </row>
    <row r="15" spans="1:10" ht="15">
      <c r="A15" s="22" t="s">
        <v>31</v>
      </c>
      <c r="B15" s="22" t="s">
        <v>41</v>
      </c>
      <c r="C15" s="23">
        <f>SUM('WK III m'!I11,'WK III m'!G11,'WK III m'!E11,'WK III m'!K11)</f>
        <v>3666.0083806850917</v>
      </c>
      <c r="D15" s="23"/>
      <c r="E15" s="22"/>
      <c r="F15" s="22" t="s">
        <v>31</v>
      </c>
      <c r="G15" s="22" t="s">
        <v>39</v>
      </c>
      <c r="H15" s="23">
        <f>SUM('WK III w'!I11,'WK III w'!G11,'WK III w'!E11,'WK III w'!K11)</f>
        <v>3234.900681736244</v>
      </c>
      <c r="I15" s="23"/>
      <c r="J15" s="18"/>
    </row>
    <row r="16" spans="1:10" ht="15">
      <c r="A16" s="22" t="s">
        <v>32</v>
      </c>
      <c r="B16" s="22" t="s">
        <v>43</v>
      </c>
      <c r="C16" s="23">
        <f>SUM('WK III m'!I19,'WK III m'!G19,'WK III m'!E19,'WK III m'!K19)</f>
        <v>3318.715103582723</v>
      </c>
      <c r="D16" s="23"/>
      <c r="E16" s="22"/>
      <c r="F16" s="22" t="s">
        <v>32</v>
      </c>
      <c r="G16" s="22" t="s">
        <v>43</v>
      </c>
      <c r="H16" s="23">
        <f>SUM('WK III w'!E23,'WK III w'!G23,'WK III w'!I23,'WK III w'!K23)</f>
        <v>3209.2782008168633</v>
      </c>
      <c r="I16" s="23"/>
      <c r="J16" s="18"/>
    </row>
    <row r="17" spans="1:10" ht="15">
      <c r="A17" s="22" t="s">
        <v>33</v>
      </c>
      <c r="B17" s="22" t="s">
        <v>36</v>
      </c>
      <c r="C17" s="23">
        <f>SUM('WK III m'!I7,'WK III m'!G7,'WK III m'!E7,'WK III m'!K7)</f>
        <v>2980.5271120192574</v>
      </c>
      <c r="D17" s="23"/>
      <c r="E17" s="22"/>
      <c r="F17" s="22" t="s">
        <v>33</v>
      </c>
      <c r="G17" s="22" t="s">
        <v>37</v>
      </c>
      <c r="H17" s="23">
        <f>SUM('WK III w'!I19,'WK III w'!G19,'WK III w'!E19,'WK III w'!K19)</f>
        <v>2908.2913357619027</v>
      </c>
      <c r="I17" s="23"/>
      <c r="J17" s="18"/>
    </row>
    <row r="18" spans="1:10" ht="15">
      <c r="A18" s="22"/>
      <c r="B18" s="22"/>
      <c r="C18" s="23"/>
      <c r="D18" s="23"/>
      <c r="E18" s="22"/>
      <c r="F18" s="22" t="s">
        <v>34</v>
      </c>
      <c r="G18" s="22" t="s">
        <v>36</v>
      </c>
      <c r="H18" s="23">
        <f>SUM('WK III w'!I7,'WK III w'!G7,'WK III w'!E7,'WK III w'!K7)</f>
        <v>2795.3690812343925</v>
      </c>
      <c r="I18" s="22"/>
      <c r="J18" s="18"/>
    </row>
    <row r="19" spans="1:10" ht="15">
      <c r="A19" s="22"/>
      <c r="B19" s="22"/>
      <c r="C19" s="23"/>
      <c r="D19" s="22"/>
      <c r="E19" s="22"/>
      <c r="F19" s="22"/>
      <c r="G19" s="22"/>
      <c r="H19" s="23"/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0" t="s">
        <v>26</v>
      </c>
      <c r="B22" s="21"/>
      <c r="C22" s="20"/>
      <c r="D22" s="22"/>
      <c r="E22" s="22"/>
      <c r="F22" s="20" t="s">
        <v>29</v>
      </c>
      <c r="G22" s="20"/>
      <c r="H22" s="22"/>
      <c r="I22" s="22"/>
      <c r="J22" s="18"/>
    </row>
    <row r="23" spans="1:10" ht="15">
      <c r="A23" s="22" t="s">
        <v>16</v>
      </c>
      <c r="B23" s="22" t="s">
        <v>0</v>
      </c>
      <c r="C23" s="22" t="s">
        <v>24</v>
      </c>
      <c r="D23" s="22"/>
      <c r="E23" s="22"/>
      <c r="F23" s="22" t="s">
        <v>16</v>
      </c>
      <c r="G23" s="22" t="s">
        <v>0</v>
      </c>
      <c r="H23" s="22" t="s">
        <v>24</v>
      </c>
      <c r="I23" s="22"/>
      <c r="J23" s="18"/>
    </row>
    <row r="24" spans="1:10" ht="15">
      <c r="A24" s="22" t="s">
        <v>30</v>
      </c>
      <c r="B24" s="22" t="s">
        <v>35</v>
      </c>
      <c r="C24" s="23">
        <f>SUM('WK IV m'!E15,'WK IV m'!G15,'WK IV m'!I15,'WK IV m'!K15)</f>
        <v>2608.686647676716</v>
      </c>
      <c r="D24" s="22"/>
      <c r="E24" s="22"/>
      <c r="F24" s="22" t="s">
        <v>30</v>
      </c>
      <c r="G24" s="22" t="s">
        <v>42</v>
      </c>
      <c r="H24" s="23">
        <f>SUM('WK IV w'!E11,'WK IV w'!G11,'WK IV w'!I11,'WK IV w'!K11)</f>
        <v>2820.953954480315</v>
      </c>
      <c r="I24" s="23"/>
      <c r="J24" s="18"/>
    </row>
    <row r="25" spans="1:10" ht="15">
      <c r="A25" s="22" t="s">
        <v>31</v>
      </c>
      <c r="B25" s="22" t="s">
        <v>38</v>
      </c>
      <c r="C25" s="23">
        <f>SUM('WK IV m'!E11,'WK IV m'!G11,'WK IV m'!I11,'WK IV m'!K11)</f>
        <v>2563.932102039728</v>
      </c>
      <c r="D25" s="23"/>
      <c r="E25" s="22"/>
      <c r="F25" s="22" t="s">
        <v>31</v>
      </c>
      <c r="G25" s="22" t="s">
        <v>36</v>
      </c>
      <c r="H25" s="23">
        <f>SUM('WK IV w'!E7,'WK IV w'!G7,'WK IV w'!I7,'WK IV w'!K7)</f>
        <v>2706.6434152656802</v>
      </c>
      <c r="I25" s="23"/>
      <c r="J25" s="18"/>
    </row>
    <row r="26" spans="1:10" ht="15">
      <c r="A26" s="22" t="s">
        <v>32</v>
      </c>
      <c r="B26" s="22" t="s">
        <v>43</v>
      </c>
      <c r="C26" s="23">
        <f>SUM('WK IV m'!E7,'WK IV m'!G7,'WK IV m'!I7,'WK IV m'!K7)</f>
        <v>1881.0106387874016</v>
      </c>
      <c r="D26" s="23"/>
      <c r="E26" s="22"/>
      <c r="F26" s="22" t="s">
        <v>32</v>
      </c>
      <c r="G26" s="22" t="s">
        <v>43</v>
      </c>
      <c r="H26" s="23">
        <f>SUM('WK IV w'!E15,'WK IV w'!G15,'WK IV w'!I15,'WK IV w'!K15)</f>
        <v>2698.0059925642718</v>
      </c>
      <c r="I26" s="23"/>
      <c r="J26" s="18"/>
    </row>
    <row r="27" spans="1:10" ht="15">
      <c r="A27" s="22"/>
      <c r="B27" s="27"/>
      <c r="C27" s="23"/>
      <c r="D27" s="23"/>
      <c r="E27" s="22"/>
      <c r="F27" s="22"/>
      <c r="G27" s="22"/>
      <c r="H27" s="23"/>
      <c r="I27" s="23"/>
      <c r="J27" s="18"/>
    </row>
    <row r="28" spans="1:10" ht="15">
      <c r="A28" s="22"/>
      <c r="B28" s="22"/>
      <c r="C28" s="23"/>
      <c r="D28" s="23"/>
      <c r="E28" s="22"/>
      <c r="F28" s="22"/>
      <c r="G28" s="22"/>
      <c r="H28" s="23"/>
      <c r="I28" s="23"/>
      <c r="J28" s="18"/>
    </row>
    <row r="29" spans="1:10" ht="15">
      <c r="A29" s="22"/>
      <c r="B29" s="27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2"/>
      <c r="C30" s="23"/>
      <c r="D30" s="22"/>
      <c r="E30" s="22"/>
      <c r="F30" s="22"/>
      <c r="G30" s="26"/>
      <c r="H30" s="26"/>
      <c r="I30" s="26"/>
      <c r="J30" s="18"/>
    </row>
    <row r="31" spans="4:10" ht="15">
      <c r="D31" s="18"/>
      <c r="E31" s="18"/>
      <c r="J31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G23" sqref="G23:H26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  <col min="8" max="8" width="10.421875" style="0" customWidth="1"/>
  </cols>
  <sheetData>
    <row r="1" spans="1:9" s="19" customFormat="1" ht="21">
      <c r="A1" s="25" t="s">
        <v>51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">
      <c r="A5" s="22" t="s">
        <v>30</v>
      </c>
      <c r="B5" s="22" t="s">
        <v>35</v>
      </c>
      <c r="C5" s="23">
        <f>SUM('WK II m'!E7,'WK II m'!G7,'WK II m'!I7,'WK II m'!K7,'WK II m'!M7)</f>
        <v>4863.17033101348</v>
      </c>
      <c r="D5" s="23"/>
      <c r="E5" s="22"/>
      <c r="F5" s="22" t="s">
        <v>30</v>
      </c>
      <c r="G5" s="22" t="s">
        <v>37</v>
      </c>
      <c r="H5" s="23">
        <f>SUM('WK II w'!E7,'WK II w'!G7,'WK II w'!I7,'WK II w'!K7,'WK II w'!M7)</f>
        <v>3849.631060588207</v>
      </c>
      <c r="I5" s="23"/>
      <c r="J5" s="18"/>
    </row>
    <row r="6" spans="1:10" ht="15">
      <c r="A6" s="22" t="s">
        <v>31</v>
      </c>
      <c r="B6" s="22" t="s">
        <v>42</v>
      </c>
      <c r="C6" s="23">
        <f>SUM('WK II m'!E11,'WK II m'!G11,'WK II m'!I11,'WK II m'!K11,'WK II m'!M11)</f>
        <v>4530.965098995304</v>
      </c>
      <c r="D6" s="23"/>
      <c r="E6" s="22"/>
      <c r="F6" s="22" t="s">
        <v>31</v>
      </c>
      <c r="G6" s="22" t="s">
        <v>43</v>
      </c>
      <c r="H6" s="23">
        <f>SUM('WK II w'!E11,'WK II w'!G11,'WK II w'!I11,'WK II w'!K11,'WK II w'!M11)</f>
        <v>3068.9391543937018</v>
      </c>
      <c r="I6" s="23"/>
      <c r="J6" s="18"/>
    </row>
    <row r="7" spans="1:10" ht="15">
      <c r="A7" s="22"/>
      <c r="B7" s="22"/>
      <c r="C7" s="23"/>
      <c r="D7" s="22"/>
      <c r="E7" s="22"/>
      <c r="F7" s="22"/>
      <c r="G7" s="22"/>
      <c r="H7" s="23"/>
      <c r="I7" s="22"/>
      <c r="J7" s="18"/>
    </row>
    <row r="8" spans="1:10" ht="1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0" t="s">
        <v>25</v>
      </c>
      <c r="B12" s="21"/>
      <c r="C12" s="20"/>
      <c r="D12" s="20"/>
      <c r="E12" s="20"/>
      <c r="F12" s="20" t="s">
        <v>28</v>
      </c>
      <c r="G12" s="20"/>
      <c r="H12" s="22"/>
      <c r="I12" s="22"/>
      <c r="J12" s="18"/>
    </row>
    <row r="13" spans="1:10" ht="15">
      <c r="A13" s="22" t="s">
        <v>16</v>
      </c>
      <c r="B13" s="22" t="s">
        <v>0</v>
      </c>
      <c r="C13" s="22" t="s">
        <v>24</v>
      </c>
      <c r="D13" s="22"/>
      <c r="E13" s="22"/>
      <c r="F13" s="22" t="s">
        <v>16</v>
      </c>
      <c r="G13" s="22" t="s">
        <v>0</v>
      </c>
      <c r="H13" s="22" t="s">
        <v>24</v>
      </c>
      <c r="I13" s="22"/>
      <c r="J13" s="18"/>
    </row>
    <row r="14" spans="1:10" ht="15">
      <c r="A14" s="22" t="s">
        <v>30</v>
      </c>
      <c r="B14" s="22" t="s">
        <v>40</v>
      </c>
      <c r="C14" s="23">
        <f>SUM('WK III m'!I15,'WK III m'!G15,'WK III m'!E15,'WK III m'!K15,'WK III m'!M15)</f>
        <v>4558.690898376766</v>
      </c>
      <c r="D14" s="23"/>
      <c r="E14" s="22"/>
      <c r="F14" s="22" t="s">
        <v>30</v>
      </c>
      <c r="G14" s="22" t="s">
        <v>38</v>
      </c>
      <c r="H14" s="23">
        <f>SUM('WK III w'!I15,'WK III w'!G15,'WK III w'!E15,'WK III w'!K15,'WK III w'!M15)</f>
        <v>4409.711986576912</v>
      </c>
      <c r="I14" s="23"/>
      <c r="J14" s="18"/>
    </row>
    <row r="15" spans="1:10" ht="15">
      <c r="A15" s="22" t="s">
        <v>31</v>
      </c>
      <c r="B15" s="22" t="s">
        <v>41</v>
      </c>
      <c r="C15" s="23">
        <f>SUM('WK III m'!I11,'WK III m'!G11,'WK III m'!E11,'WK III m'!K11,'WK III m'!M11)</f>
        <v>4398.864349218591</v>
      </c>
      <c r="D15" s="23"/>
      <c r="E15" s="22"/>
      <c r="F15" s="22" t="s">
        <v>31</v>
      </c>
      <c r="G15" s="22" t="s">
        <v>43</v>
      </c>
      <c r="H15" s="23">
        <f>SUM('WK III w'!E23,'WK III w'!G23,'WK III w'!I23,'WK III w'!K23,'WK III w'!M23)</f>
        <v>3989.924501995368</v>
      </c>
      <c r="I15" s="23"/>
      <c r="J15" s="18"/>
    </row>
    <row r="16" spans="1:10" ht="15">
      <c r="A16" s="22" t="s">
        <v>32</v>
      </c>
      <c r="B16" s="22" t="s">
        <v>43</v>
      </c>
      <c r="C16" s="23">
        <f>SUM('WK III m'!I19,'WK III m'!G19,'WK III m'!E19,'WK III m'!K19,'WK III m'!M19)</f>
        <v>4054.6191851464105</v>
      </c>
      <c r="D16" s="23"/>
      <c r="E16" s="22"/>
      <c r="F16" s="22" t="s">
        <v>32</v>
      </c>
      <c r="G16" s="22" t="s">
        <v>39</v>
      </c>
      <c r="H16" s="23">
        <f>SUM('WK III w'!I11,'WK III w'!G11,'WK III w'!E11,'WK III w'!K11,'WK III w'!M11)</f>
        <v>3989.816754667745</v>
      </c>
      <c r="I16" s="23"/>
      <c r="J16" s="18"/>
    </row>
    <row r="17" spans="1:10" ht="15">
      <c r="A17" s="22" t="s">
        <v>33</v>
      </c>
      <c r="B17" s="22" t="s">
        <v>36</v>
      </c>
      <c r="C17" s="23">
        <f>SUM('WK III m'!I7,'WK III m'!G7,'WK III m'!E7,'WK III m'!K7,'WK III m'!M7)</f>
        <v>3824.6853958527604</v>
      </c>
      <c r="D17" s="23"/>
      <c r="E17" s="22"/>
      <c r="F17" s="22" t="s">
        <v>33</v>
      </c>
      <c r="G17" s="22" t="s">
        <v>36</v>
      </c>
      <c r="H17" s="23">
        <f>SUM('WK III w'!I7,'WK III w'!G7,'WK III w'!E7,'WK III w'!K7,'WK III w'!M7)</f>
        <v>3784.736724381163</v>
      </c>
      <c r="I17" s="23"/>
      <c r="J17" s="18"/>
    </row>
    <row r="18" spans="1:10" ht="15">
      <c r="A18" s="22"/>
      <c r="B18" s="22"/>
      <c r="C18" s="23"/>
      <c r="D18" s="23"/>
      <c r="E18" s="22"/>
      <c r="F18" s="22" t="s">
        <v>34</v>
      </c>
      <c r="G18" s="22" t="s">
        <v>37</v>
      </c>
      <c r="H18" s="23">
        <f>SUM('WK III w'!I19,'WK III w'!G19,'WK III w'!E19,'WK III w'!K19,'WK III w'!M19)</f>
        <v>3699.0094317375774</v>
      </c>
      <c r="I18" s="22"/>
      <c r="J18" s="18"/>
    </row>
    <row r="19" spans="1:10" ht="15">
      <c r="A19" s="22"/>
      <c r="B19" s="22"/>
      <c r="C19" s="23"/>
      <c r="D19" s="22"/>
      <c r="E19" s="22"/>
      <c r="F19" s="22"/>
      <c r="G19" s="22"/>
      <c r="H19" s="23"/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0" t="s">
        <v>26</v>
      </c>
      <c r="B22" s="21"/>
      <c r="C22" s="20"/>
      <c r="D22" s="22"/>
      <c r="E22" s="22"/>
      <c r="F22" s="20" t="s">
        <v>29</v>
      </c>
      <c r="G22" s="20"/>
      <c r="H22" s="22"/>
      <c r="I22" s="22"/>
      <c r="J22" s="18"/>
    </row>
    <row r="23" spans="1:10" ht="15">
      <c r="A23" s="22" t="s">
        <v>16</v>
      </c>
      <c r="B23" s="22" t="s">
        <v>0</v>
      </c>
      <c r="C23" s="22" t="s">
        <v>24</v>
      </c>
      <c r="D23" s="22"/>
      <c r="E23" s="22"/>
      <c r="F23" s="22" t="s">
        <v>16</v>
      </c>
      <c r="G23" s="22" t="s">
        <v>0</v>
      </c>
      <c r="H23" s="22" t="s">
        <v>24</v>
      </c>
      <c r="I23" s="22"/>
      <c r="J23" s="18"/>
    </row>
    <row r="24" spans="1:10" ht="15">
      <c r="A24" s="22" t="s">
        <v>30</v>
      </c>
      <c r="B24" s="22" t="s">
        <v>38</v>
      </c>
      <c r="C24" s="23">
        <f>SUM('WK IV m'!E11,'WK IV m'!G11,'WK IV m'!I11,'WK IV m'!K11,'WK IV m'!M11)</f>
        <v>3292.390973769952</v>
      </c>
      <c r="D24" s="22"/>
      <c r="E24" s="22"/>
      <c r="F24" s="22" t="s">
        <v>30</v>
      </c>
      <c r="G24" s="22" t="s">
        <v>36</v>
      </c>
      <c r="H24" s="23">
        <f>SUM('WK IV w'!E7,'WK IV w'!G7,'WK IV w'!I7,'WK IV w'!K7,'WK IV w'!M7)</f>
        <v>3591.5356877441595</v>
      </c>
      <c r="I24" s="23"/>
      <c r="J24" s="18"/>
    </row>
    <row r="25" spans="1:10" ht="15">
      <c r="A25" s="22" t="s">
        <v>31</v>
      </c>
      <c r="B25" s="22" t="s">
        <v>43</v>
      </c>
      <c r="C25" s="23">
        <f>SUM('WK IV m'!E7,'WK IV m'!G7,'WK IV m'!I7,'WK IV m'!K7,'WK IV m'!M7)</f>
        <v>2560.7118924550464</v>
      </c>
      <c r="D25" s="23"/>
      <c r="E25" s="22"/>
      <c r="F25" s="22" t="s">
        <v>31</v>
      </c>
      <c r="G25" s="22" t="s">
        <v>42</v>
      </c>
      <c r="H25" s="23">
        <f>SUM('WK IV w'!E11,'WK IV w'!G11,'WK IV w'!I11,'WK IV w'!K11,'WK IV w'!M11)</f>
        <v>3697.3849749531933</v>
      </c>
      <c r="I25" s="23"/>
      <c r="J25" s="18"/>
    </row>
    <row r="26" spans="1:10" ht="15">
      <c r="A26" s="22" t="s">
        <v>32</v>
      </c>
      <c r="B26" s="22" t="s">
        <v>35</v>
      </c>
      <c r="C26" s="23">
        <f>SUM('WK IV m'!E15,'WK IV m'!G15,'WK IV m'!I291,'WK IV m'!K291,'WK IV m'!M15)</f>
        <v>2059.9447839871514</v>
      </c>
      <c r="D26" s="23"/>
      <c r="E26" s="22"/>
      <c r="F26" s="22" t="s">
        <v>32</v>
      </c>
      <c r="G26" s="22" t="s">
        <v>43</v>
      </c>
      <c r="H26" s="23">
        <f>SUM('WK IV w'!E15,'WK IV w'!G15,'WK IV w'!I15,'WK IV w'!K15,'WK IV w'!M15)</f>
        <v>3522.680765774077</v>
      </c>
      <c r="I26" s="23"/>
      <c r="J26" s="18"/>
    </row>
    <row r="27" spans="1:10" ht="15">
      <c r="A27" s="22"/>
      <c r="B27" s="27"/>
      <c r="C27" s="23"/>
      <c r="D27" s="23"/>
      <c r="E27" s="22"/>
      <c r="F27" s="22"/>
      <c r="G27" s="22"/>
      <c r="H27" s="23"/>
      <c r="I27" s="23"/>
      <c r="J27" s="18"/>
    </row>
    <row r="28" spans="1:10" ht="15">
      <c r="A28" s="22"/>
      <c r="B28" s="22"/>
      <c r="C28" s="23"/>
      <c r="D28" s="23"/>
      <c r="E28" s="22"/>
      <c r="F28" s="22"/>
      <c r="G28" s="22"/>
      <c r="H28" s="23"/>
      <c r="I28" s="23"/>
      <c r="J28" s="18"/>
    </row>
    <row r="29" spans="1:10" ht="15">
      <c r="A29" s="22"/>
      <c r="B29" s="27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2"/>
      <c r="C30" s="23"/>
      <c r="D30" s="22"/>
      <c r="E30" s="22"/>
      <c r="F30" s="22"/>
      <c r="G30" s="26"/>
      <c r="H30" s="26"/>
      <c r="I30" s="26"/>
      <c r="J30" s="18"/>
    </row>
    <row r="31" spans="4:10" ht="15">
      <c r="D31" s="18"/>
      <c r="E31" s="18"/>
      <c r="J31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B13" sqref="B13:C17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52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">
      <c r="A5" s="22" t="s">
        <v>30</v>
      </c>
      <c r="B5" s="22" t="s">
        <v>35</v>
      </c>
      <c r="C5" s="23">
        <f>SUM('WK II m'!E7,'WK II m'!G7,'WK II m'!I7,'WK II m'!K7,'WK II m'!M7,'WK II m'!O7)</f>
        <v>5923.208872260116</v>
      </c>
      <c r="D5" s="23"/>
      <c r="E5" s="22"/>
      <c r="F5" s="22" t="s">
        <v>30</v>
      </c>
      <c r="G5" s="22" t="s">
        <v>37</v>
      </c>
      <c r="H5" s="23">
        <f>SUM('WK II w'!E7,'WK II w'!G7,'WK II w'!I7,'WK II w'!K7,'WK II w'!M7,'WK II w'!O7)</f>
        <v>4678.173478047178</v>
      </c>
      <c r="I5" s="23"/>
      <c r="J5" s="18"/>
    </row>
    <row r="6" spans="1:10" ht="15">
      <c r="A6" s="22" t="s">
        <v>31</v>
      </c>
      <c r="B6" s="22" t="s">
        <v>42</v>
      </c>
      <c r="C6" s="23">
        <f>SUM('WK II m'!E11,'WK II m'!G11,'WK II m'!I11,'WK II m'!K11,'WK II m'!M11,'WK II m'!O11)</f>
        <v>5567.100381510677</v>
      </c>
      <c r="D6" s="23"/>
      <c r="E6" s="22"/>
      <c r="F6" s="22" t="s">
        <v>31</v>
      </c>
      <c r="G6" s="22" t="s">
        <v>43</v>
      </c>
      <c r="H6" s="23">
        <f>SUM('WK II w'!E11,'WK II w'!G11,'WK II w'!I11,'WK II w'!K11,'WK II w'!M11,'WK II w'!O11)</f>
        <v>3935.7425289342964</v>
      </c>
      <c r="I6" s="23"/>
      <c r="J6" s="18"/>
    </row>
    <row r="7" spans="1:10" ht="15">
      <c r="A7" s="22"/>
      <c r="B7" s="22"/>
      <c r="C7" s="23"/>
      <c r="D7" s="22"/>
      <c r="E7" s="22"/>
      <c r="F7" s="22"/>
      <c r="G7" s="22"/>
      <c r="H7" s="23"/>
      <c r="I7" s="22"/>
      <c r="J7" s="18"/>
    </row>
    <row r="8" spans="1:10" ht="1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0" t="s">
        <v>25</v>
      </c>
      <c r="B12" s="21"/>
      <c r="C12" s="20"/>
      <c r="D12" s="20"/>
      <c r="E12" s="20"/>
      <c r="F12" s="20" t="s">
        <v>28</v>
      </c>
      <c r="G12" s="20"/>
      <c r="H12" s="22"/>
      <c r="I12" s="22"/>
      <c r="J12" s="18"/>
    </row>
    <row r="13" spans="1:10" ht="15">
      <c r="A13" s="22" t="s">
        <v>16</v>
      </c>
      <c r="B13" s="22" t="s">
        <v>0</v>
      </c>
      <c r="C13" s="22" t="s">
        <v>24</v>
      </c>
      <c r="D13" s="22"/>
      <c r="E13" s="22"/>
      <c r="F13" s="22" t="s">
        <v>16</v>
      </c>
      <c r="G13" s="22" t="s">
        <v>0</v>
      </c>
      <c r="H13" s="22" t="s">
        <v>24</v>
      </c>
      <c r="I13" s="22"/>
      <c r="J13" s="18"/>
    </row>
    <row r="14" spans="1:10" ht="15">
      <c r="A14" s="22" t="s">
        <v>30</v>
      </c>
      <c r="B14" s="22" t="s">
        <v>40</v>
      </c>
      <c r="C14" s="23">
        <f>SUM('WK III m'!I15,'WK III m'!G15,'WK III m'!E15,'WK III m'!K15,'WK III m'!M15,'WK III m'!O15)</f>
        <v>5529.84112428038</v>
      </c>
      <c r="D14" s="23"/>
      <c r="E14" s="22"/>
      <c r="F14" s="22" t="s">
        <v>30</v>
      </c>
      <c r="G14" s="22" t="s">
        <v>38</v>
      </c>
      <c r="H14" s="23">
        <f>SUM('WK III w'!I15,'WK III w'!G15,'WK III w'!E15,'WK III w'!K15,'WK III w'!M15,'WK III w'!O15)</f>
        <v>5283.746064451319</v>
      </c>
      <c r="I14" s="23"/>
      <c r="J14" s="18"/>
    </row>
    <row r="15" spans="1:10" ht="15">
      <c r="A15" s="22" t="s">
        <v>31</v>
      </c>
      <c r="B15" s="22" t="s">
        <v>41</v>
      </c>
      <c r="C15" s="23">
        <f>SUM('WK III m'!I11,'WK III m'!G11,'WK III m'!E11,'WK III m'!K11,'WK III m'!M11,'WK III m'!O11)</f>
        <v>5249.830540854942</v>
      </c>
      <c r="D15" s="23"/>
      <c r="E15" s="22"/>
      <c r="F15" s="22" t="s">
        <v>31</v>
      </c>
      <c r="G15" s="22" t="s">
        <v>39</v>
      </c>
      <c r="H15" s="23">
        <f>SUM('WK III w'!I11,'WK III w'!G11,'WK III w'!E11,'WK III w'!K11,'WK III w'!M11,'WK III w'!O11)</f>
        <v>4896.407169534022</v>
      </c>
      <c r="I15" s="23"/>
      <c r="J15" s="18"/>
    </row>
    <row r="16" spans="1:10" ht="15">
      <c r="A16" s="22" t="s">
        <v>32</v>
      </c>
      <c r="B16" s="22" t="s">
        <v>43</v>
      </c>
      <c r="C16" s="23">
        <f>SUM('WK III m'!I19,'WK III m'!G19,'WK III m'!E19,'WK III m'!K19,'WK III m'!M19,'WK III m'!O19)</f>
        <v>5017.185403326524</v>
      </c>
      <c r="D16" s="23"/>
      <c r="E16" s="22"/>
      <c r="F16" s="22" t="s">
        <v>32</v>
      </c>
      <c r="G16" s="22" t="s">
        <v>43</v>
      </c>
      <c r="H16" s="23">
        <f>SUM('WK III w'!E23,'WK III w'!G23,'WK III w'!I23,'WK III w'!K23,'WK III w'!M23,'WK III w'!O23)</f>
        <v>4855.856583320502</v>
      </c>
      <c r="I16" s="23"/>
      <c r="J16" s="18"/>
    </row>
    <row r="17" spans="1:10" ht="15">
      <c r="A17" s="22" t="s">
        <v>33</v>
      </c>
      <c r="B17" s="22" t="s">
        <v>36</v>
      </c>
      <c r="C17" s="23">
        <f>SUM('WK III m'!I7,'WK III m'!G7,'WK III m'!E7,'WK III m'!K7,'WK III m'!M7,'WK III m'!O7)</f>
        <v>4915.053042455642</v>
      </c>
      <c r="D17" s="23"/>
      <c r="E17" s="22"/>
      <c r="F17" s="22" t="s">
        <v>33</v>
      </c>
      <c r="G17" s="22" t="s">
        <v>36</v>
      </c>
      <c r="H17" s="23">
        <f>SUM('WK III w'!I7,'WK III w'!G7,'WK III w'!E7,'WK III w'!K7,'WK III w'!M7,'WK III w'!O7)</f>
        <v>4562.044388641354</v>
      </c>
      <c r="I17" s="23"/>
      <c r="J17" s="18"/>
    </row>
    <row r="18" spans="1:10" ht="15">
      <c r="A18" s="22"/>
      <c r="B18" s="22"/>
      <c r="C18" s="23"/>
      <c r="D18" s="23"/>
      <c r="E18" s="22"/>
      <c r="F18" s="22" t="s">
        <v>34</v>
      </c>
      <c r="G18" s="22" t="s">
        <v>37</v>
      </c>
      <c r="H18" s="23">
        <f>SUM('WK III w'!I19,'WK III w'!G19,'WK III w'!E19,'WK III w'!K19,'WK III w'!M19,'WK III w'!O19)</f>
        <v>4488.134485087982</v>
      </c>
      <c r="I18" s="22"/>
      <c r="J18" s="18"/>
    </row>
    <row r="19" spans="1:10" ht="15">
      <c r="A19" s="22"/>
      <c r="B19" s="22"/>
      <c r="C19" s="23"/>
      <c r="D19" s="22"/>
      <c r="E19" s="22"/>
      <c r="F19" s="22"/>
      <c r="G19" s="22"/>
      <c r="H19" s="23"/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0" t="s">
        <v>26</v>
      </c>
      <c r="B22" s="21"/>
      <c r="C22" s="20"/>
      <c r="D22" s="22"/>
      <c r="E22" s="22"/>
      <c r="F22" s="20" t="s">
        <v>29</v>
      </c>
      <c r="G22" s="20"/>
      <c r="H22" s="22"/>
      <c r="I22" s="22"/>
      <c r="J22" s="18"/>
    </row>
    <row r="23" spans="1:10" ht="15">
      <c r="A23" s="22" t="s">
        <v>16</v>
      </c>
      <c r="B23" s="22" t="s">
        <v>0</v>
      </c>
      <c r="C23" s="22" t="s">
        <v>24</v>
      </c>
      <c r="D23" s="22"/>
      <c r="E23" s="22"/>
      <c r="F23" s="22" t="s">
        <v>16</v>
      </c>
      <c r="G23" s="22" t="s">
        <v>0</v>
      </c>
      <c r="H23" s="22" t="s">
        <v>24</v>
      </c>
      <c r="I23" s="22"/>
      <c r="J23" s="18"/>
    </row>
    <row r="24" spans="1:10" ht="15">
      <c r="A24" s="22" t="s">
        <v>30</v>
      </c>
      <c r="B24" s="22" t="s">
        <v>43</v>
      </c>
      <c r="C24" s="23">
        <f>SUM('WK IV m'!E7,'WK IV m'!G7,'WK IV m'!I7,'WK IV m'!K7,'WK IV m'!M7,'WK IV m'!O7)</f>
        <v>3109.8993410853614</v>
      </c>
      <c r="D24" s="22"/>
      <c r="E24" s="22"/>
      <c r="F24" s="22" t="s">
        <v>30</v>
      </c>
      <c r="G24" s="22" t="s">
        <v>36</v>
      </c>
      <c r="H24" s="23">
        <f>SUM('WK IV w'!E7,'WK IV w'!G7,'WK IV w'!I7,'WK IV w'!K7,'WK IV w'!M7,'WK IV w'!O7)</f>
        <v>4285.493610827497</v>
      </c>
      <c r="I24" s="23"/>
      <c r="J24" s="18"/>
    </row>
    <row r="25" spans="1:10" ht="15">
      <c r="A25" s="22" t="s">
        <v>31</v>
      </c>
      <c r="B25" s="22" t="s">
        <v>38</v>
      </c>
      <c r="C25" s="23">
        <f>SUM('WK IV m'!E11,'WK IV m'!G11,'WK IV m'!I11,'WK IV m'!K11,'WK IV m'!M11,'WK IV m'!O11)</f>
        <v>3958.3578164588266</v>
      </c>
      <c r="D25" s="23"/>
      <c r="E25" s="22"/>
      <c r="F25" s="22" t="s">
        <v>31</v>
      </c>
      <c r="G25" s="22" t="s">
        <v>42</v>
      </c>
      <c r="H25" s="23">
        <f>SUM('WK IV w'!E11,'WK IV w'!G11,'WK IV w'!I11,'WK IV w'!K11,'WK IV w'!M11,'WK IV w'!O11)</f>
        <v>4544.805619649558</v>
      </c>
      <c r="I25" s="23"/>
      <c r="J25" s="18"/>
    </row>
    <row r="26" spans="1:10" ht="15">
      <c r="A26" s="22" t="s">
        <v>32</v>
      </c>
      <c r="B26" s="22" t="s">
        <v>35</v>
      </c>
      <c r="C26" s="23">
        <f>SUM('WK IV m'!E15,'WK IV m'!G15,'WK IV m'!I15,'WK IV m'!K15,'WK IV m'!M15,'WK IV m'!O15)</f>
        <v>3967.696647406482</v>
      </c>
      <c r="D26" s="23"/>
      <c r="E26" s="22"/>
      <c r="F26" s="22" t="s">
        <v>32</v>
      </c>
      <c r="G26" s="22" t="s">
        <v>43</v>
      </c>
      <c r="H26" s="23">
        <f>SUM('WK IV w'!E15,'WK IV w'!G15,'WK IV w'!I15,'WK IV w'!K15,'WK IV w'!M15,'WK IV w'!O15)</f>
        <v>4124.731635938458</v>
      </c>
      <c r="I26" s="23"/>
      <c r="J26" s="18"/>
    </row>
    <row r="27" spans="1:10" ht="15">
      <c r="A27" s="22"/>
      <c r="B27" s="27"/>
      <c r="C27" s="23"/>
      <c r="D27" s="23"/>
      <c r="E27" s="22"/>
      <c r="F27" s="22"/>
      <c r="G27" s="22"/>
      <c r="H27" s="23"/>
      <c r="I27" s="23"/>
      <c r="J27" s="18"/>
    </row>
    <row r="28" spans="1:10" ht="15">
      <c r="A28" s="22"/>
      <c r="B28" s="22"/>
      <c r="C28" s="23"/>
      <c r="D28" s="23"/>
      <c r="E28" s="22"/>
      <c r="F28" s="22"/>
      <c r="G28" s="22"/>
      <c r="H28" s="23"/>
      <c r="I28" s="23"/>
      <c r="J28" s="18"/>
    </row>
    <row r="29" spans="1:10" ht="15">
      <c r="A29" s="22"/>
      <c r="B29" s="27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2"/>
      <c r="C30" s="23"/>
      <c r="D30" s="22"/>
      <c r="E30" s="22"/>
      <c r="F30" s="22"/>
      <c r="G30" s="26"/>
      <c r="H30" s="26"/>
      <c r="I30" s="26"/>
      <c r="J30" s="18"/>
    </row>
    <row r="31" spans="4:10" ht="15">
      <c r="D31" s="18"/>
      <c r="E31" s="18"/>
      <c r="J31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">
      <selection activeCell="H19" sqref="H19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5" max="5" width="8.7109375" style="0" customWidth="1"/>
    <col min="7" max="7" width="28.00390625" style="0" bestFit="1" customWidth="1"/>
  </cols>
  <sheetData>
    <row r="1" spans="1:9" s="19" customFormat="1" ht="21">
      <c r="A1" s="25" t="s">
        <v>53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">
      <c r="A5" s="22" t="s">
        <v>30</v>
      </c>
      <c r="B5" s="22" t="s">
        <v>35</v>
      </c>
      <c r="C5" s="23">
        <f>SUM('WK II m'!E7,'WK II m'!G7,'WK II m'!I7,'WK II m'!K7,'WK II m'!M7,'WK II m'!O7,'WK II m'!Q7)</f>
        <v>6851.13622245982</v>
      </c>
      <c r="D5" s="23"/>
      <c r="E5" s="22"/>
      <c r="F5" s="22" t="s">
        <v>30</v>
      </c>
      <c r="G5" s="22" t="s">
        <v>37</v>
      </c>
      <c r="H5" s="23">
        <f>SUM('WK II w'!E7,'WK II w'!G7,'WK II w'!I7,'WK II w'!K7,'WK II w'!M7,'WK II w'!O7,'WK II w'!Q7)</f>
        <v>5368.015484758275</v>
      </c>
      <c r="I5" s="23"/>
      <c r="J5" s="18"/>
    </row>
    <row r="6" spans="1:10" ht="15">
      <c r="A6" s="22" t="s">
        <v>31</v>
      </c>
      <c r="B6" s="22" t="s">
        <v>42</v>
      </c>
      <c r="C6" s="23">
        <f>SUM('WK II m'!E11,'WK II m'!G11,'WK II m'!I11,'WK II m'!K11,'WK II m'!M11,'WK II m'!O11,'WK II m'!Q11)</f>
        <v>6460.584916299559</v>
      </c>
      <c r="D6" s="23"/>
      <c r="E6" s="22"/>
      <c r="F6" s="22" t="s">
        <v>31</v>
      </c>
      <c r="G6" s="22" t="s">
        <v>43</v>
      </c>
      <c r="H6" s="23">
        <f>SUM('WK II w'!E11,'WK II w'!G11,'WK II w'!I11,'WK II w'!K11,'WK II w'!M11,'WK II w'!O11,'WK II w'!Q11)</f>
        <v>4333.656153265871</v>
      </c>
      <c r="I6" s="23"/>
      <c r="J6" s="18"/>
    </row>
    <row r="7" spans="1:10" ht="15">
      <c r="A7" s="22" t="s">
        <v>32</v>
      </c>
      <c r="B7" s="22" t="s">
        <v>43</v>
      </c>
      <c r="C7" s="23" t="e">
        <f>SUM('WK II m'!#REF!,'WK II m'!#REF!,'WK II m'!#REF!,'WK II m'!#REF!,'WK II m'!#REF!,'WK II m'!#REF!,'WK II m'!#REF!)</f>
        <v>#REF!</v>
      </c>
      <c r="D7" s="22"/>
      <c r="E7" s="22"/>
      <c r="F7" s="22"/>
      <c r="G7" s="22"/>
      <c r="H7" s="23"/>
      <c r="I7" s="22"/>
      <c r="J7" s="18"/>
    </row>
    <row r="8" spans="1:10" ht="1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">
      <c r="A15" s="22" t="s">
        <v>30</v>
      </c>
      <c r="B15" s="22" t="s">
        <v>36</v>
      </c>
      <c r="C15" s="23">
        <f>SUM('WK III m'!I7,'WK III m'!G7,'WK III m'!E7,'WK III m'!K7,'WK III m'!M7,'WK III m'!O7,'WK III m'!Q7)</f>
        <v>5760.586908175843</v>
      </c>
      <c r="D15" s="23"/>
      <c r="E15" s="22"/>
      <c r="F15" s="22" t="s">
        <v>30</v>
      </c>
      <c r="G15" s="22" t="s">
        <v>36</v>
      </c>
      <c r="H15" s="23">
        <f>SUM('WK III w'!I7,'WK III w'!G7,'WK III w'!E7,'WK III w'!K7,'WK III w'!M7,'WK III w'!O7,'WK III w'!Q7)</f>
        <v>5192.311577584786</v>
      </c>
      <c r="I15" s="23"/>
      <c r="J15" s="18"/>
    </row>
    <row r="16" spans="1:10" ht="15">
      <c r="A16" s="22" t="s">
        <v>31</v>
      </c>
      <c r="B16" s="22" t="s">
        <v>41</v>
      </c>
      <c r="C16" s="23">
        <f>SUM('WK III m'!I11,'WK III m'!G11,'WK III m'!E11,'WK III m'!K11,'WK III m'!M11,'WK III m'!O11,'WK III m'!Q11)</f>
        <v>5986.220395838433</v>
      </c>
      <c r="D16" s="23"/>
      <c r="E16" s="22"/>
      <c r="F16" s="22" t="s">
        <v>31</v>
      </c>
      <c r="G16" s="22" t="s">
        <v>39</v>
      </c>
      <c r="H16" s="23">
        <f>SUM('WK III w'!I11,'WK III w'!G11,'WK III w'!E11,'WK III w'!K11,'WK III w'!M11,'WK III w'!O11,'WK III w'!Q11)</f>
        <v>5649.553175466803</v>
      </c>
      <c r="I16" s="23"/>
      <c r="J16" s="18"/>
    </row>
    <row r="17" spans="1:10" ht="15">
      <c r="A17" s="22" t="s">
        <v>32</v>
      </c>
      <c r="B17" s="22" t="s">
        <v>40</v>
      </c>
      <c r="C17" s="23">
        <f>SUM('WK III m'!I15,'WK III m'!G15,'WK III m'!E15,'WK III m'!K15,'WK III m'!M15,'WK III m'!O15,'WK III m'!Q15)</f>
        <v>6480.855553190928</v>
      </c>
      <c r="D17" s="23"/>
      <c r="E17" s="22"/>
      <c r="F17" s="22" t="s">
        <v>32</v>
      </c>
      <c r="G17" s="22" t="s">
        <v>38</v>
      </c>
      <c r="H17" s="23">
        <f>SUM('WK III w'!I15,'WK III w'!G15,'WK III w'!E15,'WK III w'!K15,'WK III w'!M15,'WK III w'!O15,'WK III w'!Q15)</f>
        <v>6136.935950797799</v>
      </c>
      <c r="I17" s="23"/>
      <c r="J17" s="18"/>
    </row>
    <row r="18" spans="1:10" ht="15">
      <c r="A18" s="22" t="s">
        <v>33</v>
      </c>
      <c r="B18" s="22" t="s">
        <v>43</v>
      </c>
      <c r="C18" s="23">
        <f>SUM('WK III m'!I19,'WK III m'!G19,'WK III m'!E19,'WK III m'!K19,'WK III m'!M19,'WK III m'!O19,'WK III m'!Q19)</f>
        <v>5884.620939036366</v>
      </c>
      <c r="D18" s="23"/>
      <c r="E18" s="22"/>
      <c r="F18" s="22" t="s">
        <v>33</v>
      </c>
      <c r="G18" s="22" t="s">
        <v>37</v>
      </c>
      <c r="H18" s="23">
        <f>SUM('WK III w'!I19,'WK III w'!G19,'WK III w'!E19,'WK III w'!K19,'WK III w'!M19,'WK III w'!O19,'WK III w'!Q19)</f>
        <v>5169.548448311991</v>
      </c>
      <c r="I18" s="23"/>
      <c r="J18" s="18"/>
    </row>
    <row r="19" spans="1:10" ht="15">
      <c r="A19" s="22"/>
      <c r="B19" s="22"/>
      <c r="C19" s="23"/>
      <c r="D19" s="23"/>
      <c r="E19" s="22"/>
      <c r="F19" s="22" t="s">
        <v>34</v>
      </c>
      <c r="G19" s="22" t="s">
        <v>43</v>
      </c>
      <c r="H19" s="23">
        <f>SUM('WK III w'!E23,'WK III w'!G23,'WK III w'!I23,'WK III w'!K23,'WK III w'!M23,'WK III w'!O23,'WK III w'!Q23)</f>
        <v>5597.094312753026</v>
      </c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2"/>
      <c r="B22" s="22"/>
      <c r="C22" s="23"/>
      <c r="D22" s="22"/>
      <c r="E22" s="22"/>
      <c r="F22" s="22"/>
      <c r="G22" s="22"/>
      <c r="H22" s="23"/>
      <c r="I22" s="22"/>
      <c r="J22" s="18"/>
    </row>
    <row r="23" spans="1:10" ht="15">
      <c r="A23" s="20" t="s">
        <v>26</v>
      </c>
      <c r="B23" s="21"/>
      <c r="C23" s="20"/>
      <c r="D23" s="22"/>
      <c r="E23" s="22"/>
      <c r="F23" s="20" t="s">
        <v>29</v>
      </c>
      <c r="G23" s="20"/>
      <c r="H23" s="22"/>
      <c r="I23" s="22"/>
      <c r="J23" s="18"/>
    </row>
    <row r="24" spans="1:10" ht="15">
      <c r="A24" s="22" t="s">
        <v>16</v>
      </c>
      <c r="B24" s="22" t="s">
        <v>0</v>
      </c>
      <c r="C24" s="22" t="s">
        <v>24</v>
      </c>
      <c r="D24" s="22"/>
      <c r="E24" s="22"/>
      <c r="F24" s="22" t="s">
        <v>16</v>
      </c>
      <c r="G24" s="22" t="s">
        <v>0</v>
      </c>
      <c r="H24" s="22" t="s">
        <v>24</v>
      </c>
      <c r="I24" s="22"/>
      <c r="J24" s="18"/>
    </row>
    <row r="25" spans="1:10" ht="15">
      <c r="A25" s="22" t="s">
        <v>30</v>
      </c>
      <c r="B25" s="22" t="s">
        <v>43</v>
      </c>
      <c r="C25" s="23">
        <f>SUM('WK IV m'!E7,'WK IV m'!G7,'WK IV m'!I7,'WK IV m'!K7,'WK IV m'!M7,'WK IV m'!O7,'WK IV m'!Q7)</f>
        <v>3109.8993410853614</v>
      </c>
      <c r="D25" s="22"/>
      <c r="E25" s="22"/>
      <c r="F25" s="22" t="s">
        <v>30</v>
      </c>
      <c r="G25" s="22" t="s">
        <v>36</v>
      </c>
      <c r="H25" s="23">
        <f>SUM('WK IV w'!E7,'WK IV w'!G7,'WK IV w'!I7,'WK IV w'!K7,'WK IV w'!M7,'WK IV w'!O7)</f>
        <v>4285.493610827497</v>
      </c>
      <c r="I25" s="23"/>
      <c r="J25" s="18"/>
    </row>
    <row r="26" spans="1:10" ht="15">
      <c r="A26" s="22" t="s">
        <v>31</v>
      </c>
      <c r="B26" s="22" t="s">
        <v>38</v>
      </c>
      <c r="C26" s="23">
        <f>SUM('WK IV m'!E11,'WK IV m'!G11,'WK IV m'!I11,'WK IV m'!K11,'WK IV m'!M11,'WK IV m'!O11,'WK IV m'!Q11)</f>
        <v>3958.3578164588266</v>
      </c>
      <c r="D26" s="23"/>
      <c r="E26" s="22"/>
      <c r="F26" s="22" t="s">
        <v>31</v>
      </c>
      <c r="G26" s="22" t="s">
        <v>42</v>
      </c>
      <c r="H26" s="23">
        <f>SUM('WK IV w'!E11,'WK IV w'!G11,'WK IV w'!I11,'WK IV w'!K11,'WK IV w'!M11,'WK IV w'!O11)</f>
        <v>4544.805619649558</v>
      </c>
      <c r="I26" s="23"/>
      <c r="J26" s="18"/>
    </row>
    <row r="27" spans="1:10" ht="15">
      <c r="A27" s="22" t="s">
        <v>32</v>
      </c>
      <c r="B27" s="22" t="s">
        <v>35</v>
      </c>
      <c r="C27" s="23">
        <f>SUM('WK IV m'!E15,'WK IV m'!G15,'WK IV m'!I15,'WK IV m'!K15,'WK IV m'!M15,'WK IV m'!O15,'WK IV m'!Q15)</f>
        <v>3967.696647406482</v>
      </c>
      <c r="D27" s="23"/>
      <c r="E27" s="22"/>
      <c r="F27" s="22" t="s">
        <v>32</v>
      </c>
      <c r="G27" s="22" t="s">
        <v>43</v>
      </c>
      <c r="H27" s="23">
        <f>SUM('WK IV w'!E15,'WK IV w'!G15,'WK IV w'!I15,'WK IV w'!K15,'WK IV w'!M15,'WK IV w'!O15)</f>
        <v>4124.731635938458</v>
      </c>
      <c r="I27" s="23"/>
      <c r="J27" s="18"/>
    </row>
    <row r="28" spans="1:10" ht="15">
      <c r="A28" s="22"/>
      <c r="B28" s="27"/>
      <c r="C28" s="23"/>
      <c r="D28" s="23"/>
      <c r="E28" s="22"/>
      <c r="F28" s="22"/>
      <c r="G28" s="22"/>
      <c r="H28" s="23"/>
      <c r="I28" s="23"/>
      <c r="J28" s="18"/>
    </row>
    <row r="29" spans="1:10" ht="15">
      <c r="A29" s="22"/>
      <c r="B29" s="22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7"/>
      <c r="C30" s="23"/>
      <c r="D30" s="23"/>
      <c r="E30" s="22"/>
      <c r="F30" s="22"/>
      <c r="G30" s="22"/>
      <c r="H30" s="23"/>
      <c r="I30" s="23"/>
      <c r="J30" s="18"/>
    </row>
    <row r="31" spans="4:10" ht="15">
      <c r="D31" s="18"/>
      <c r="E31" s="18"/>
      <c r="J31" s="1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9"/>
  <sheetViews>
    <sheetView zoomScalePageLayoutView="0" workbookViewId="0" topLeftCell="A1">
      <selection activeCell="P11" sqref="P11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7.00390625" style="0" bestFit="1" customWidth="1"/>
    <col min="7" max="7" width="10.8515625" style="0" bestFit="1" customWidth="1"/>
    <col min="8" max="8" width="7.57421875" style="0" customWidth="1"/>
    <col min="9" max="9" width="9.57421875" style="0" customWidth="1"/>
    <col min="10" max="10" width="7.140625" style="0" bestFit="1" customWidth="1"/>
    <col min="11" max="11" width="10.28125" style="0" bestFit="1" customWidth="1"/>
    <col min="12" max="12" width="7.00390625" style="0" bestFit="1" customWidth="1"/>
    <col min="13" max="13" width="9.00390625" style="0" bestFit="1" customWidth="1"/>
    <col min="14" max="14" width="8.421875" style="0" bestFit="1" customWidth="1"/>
    <col min="15" max="15" width="12.140625" style="0" bestFit="1" customWidth="1"/>
    <col min="16" max="16" width="8.421875" style="0" bestFit="1" customWidth="1"/>
    <col min="17" max="17" width="9.421875" style="0" customWidth="1"/>
  </cols>
  <sheetData>
    <row r="1" spans="1:17" ht="19.5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22</v>
      </c>
      <c r="Q3" s="5"/>
    </row>
    <row r="4" spans="1:17" ht="15">
      <c r="A4" s="10"/>
      <c r="B4" s="8"/>
      <c r="C4" s="5"/>
      <c r="D4" s="12">
        <v>9.76</v>
      </c>
      <c r="E4" s="2">
        <f>((SQRT(D4)-1.425)/0.0037)</f>
        <v>459.2161811790977</v>
      </c>
      <c r="F4" s="12">
        <v>9.78</v>
      </c>
      <c r="G4" s="2">
        <f>(((75/(F4+0.24))-4.1)/0.00664)</f>
        <v>509.7936656806869</v>
      </c>
      <c r="H4" s="12">
        <v>4.34</v>
      </c>
      <c r="I4" s="2">
        <f>((SQRT(H4)-1.15028)/0.00219)</f>
        <v>426.0213084931351</v>
      </c>
      <c r="J4" s="12">
        <v>1.25</v>
      </c>
      <c r="K4" s="2">
        <f>((SQRT(J4)-0.841)/0.0008)</f>
        <v>346.29248593736867</v>
      </c>
      <c r="L4" s="12">
        <v>67.5</v>
      </c>
      <c r="M4" s="2">
        <f>((SQRT(L4)-1.936)/0.0124)</f>
        <v>506.43857762721706</v>
      </c>
      <c r="N4" s="12">
        <v>38.62</v>
      </c>
      <c r="O4" s="5">
        <f>(((300/(N4+0.24))-4.1)/0.00332)</f>
        <v>1090.367646602881</v>
      </c>
      <c r="P4" s="12">
        <v>150</v>
      </c>
      <c r="Q4" s="5">
        <f>(((800/P4)-2.325)/0.00644)</f>
        <v>467.13250517598334</v>
      </c>
    </row>
    <row r="5" spans="1:17" ht="15">
      <c r="A5" s="10"/>
      <c r="B5" s="8"/>
      <c r="C5" s="5"/>
      <c r="D5" s="12">
        <v>7.88</v>
      </c>
      <c r="E5" s="2">
        <f>((SQRT(D5)-1.425)/0.0037)</f>
        <v>373.54966743882153</v>
      </c>
      <c r="F5" s="12">
        <v>10.32</v>
      </c>
      <c r="G5" s="2">
        <f>(((75/(F5+0.24))-4.1)/0.00664)</f>
        <v>452.1495071193866</v>
      </c>
      <c r="H5" s="12"/>
      <c r="I5" s="2">
        <v>0</v>
      </c>
      <c r="J5" s="12">
        <v>1.25</v>
      </c>
      <c r="K5" s="2">
        <f>((SQRT(J5)-0.841)/0.0008)</f>
        <v>346.29248593736867</v>
      </c>
      <c r="L5" s="12">
        <v>37.5</v>
      </c>
      <c r="M5" s="2">
        <f>((SQRT(L5)-1.936)/0.0124)</f>
        <v>337.71970620628593</v>
      </c>
      <c r="N5" s="12">
        <v>46.31</v>
      </c>
      <c r="O5" s="5">
        <f>(((300/(N5+0.24))-4.1)/0.00332)</f>
        <v>706.2298603651988</v>
      </c>
      <c r="P5" s="12">
        <v>168</v>
      </c>
      <c r="Q5" s="5">
        <f>(((800/P5)-2.325)/0.00644)</f>
        <v>378.40136054421765</v>
      </c>
    </row>
    <row r="6" spans="1:17" ht="15">
      <c r="A6" s="10"/>
      <c r="B6" s="8"/>
      <c r="C6" s="5"/>
      <c r="D6" s="12">
        <v>8.08</v>
      </c>
      <c r="E6" s="2">
        <f>((SQRT(D6)-1.425)/0.0037)</f>
        <v>383.1173191109132</v>
      </c>
      <c r="F6" s="12">
        <v>9.78</v>
      </c>
      <c r="G6" s="2">
        <f>(((75/(F6+0.24))-4.1)/0.00664)</f>
        <v>509.7936656806869</v>
      </c>
      <c r="H6" s="12"/>
      <c r="I6" s="2">
        <v>0</v>
      </c>
      <c r="J6" s="12">
        <v>1.2</v>
      </c>
      <c r="K6" s="2">
        <f>((SQRT(J6)-0.841)/0.0008)</f>
        <v>318.0563937629152</v>
      </c>
      <c r="L6" s="12">
        <v>33.5</v>
      </c>
      <c r="M6" s="2">
        <f>((SQRT(L6)-1.936)/0.0124)</f>
        <v>310.6385847899285</v>
      </c>
      <c r="N6" s="12"/>
      <c r="O6" s="5">
        <v>0</v>
      </c>
      <c r="P6" s="12"/>
      <c r="Q6" s="5">
        <v>0</v>
      </c>
    </row>
    <row r="7" spans="1:17" ht="15">
      <c r="A7" s="10">
        <f>RANK(C7,C4:C19,0)</f>
        <v>4</v>
      </c>
      <c r="B7" s="9" t="s">
        <v>36</v>
      </c>
      <c r="C7" s="5">
        <f>SUM(H7:Q7)</f>
        <v>3898.666076524458</v>
      </c>
      <c r="D7" s="11"/>
      <c r="E7" s="2">
        <f>SUM(E4:E6)-MIN(E4:E6)</f>
        <v>842.3335002900109</v>
      </c>
      <c r="F7" s="11"/>
      <c r="G7" s="2">
        <f>SUM(G4:G6)-MIN(G4:G6)</f>
        <v>1019.5873313613739</v>
      </c>
      <c r="H7" s="11"/>
      <c r="I7" s="2">
        <f>SUM(I4:I6)-MIN(I4:I6)</f>
        <v>426.0213084931351</v>
      </c>
      <c r="J7" s="11"/>
      <c r="K7" s="2">
        <f>SUM(K4:K6)-MIN(K4:K6)</f>
        <v>692.5849718747374</v>
      </c>
      <c r="L7" s="11"/>
      <c r="M7" s="2">
        <f>SUM(M4:M6)-MIN(M4:M6)</f>
        <v>844.158283833503</v>
      </c>
      <c r="N7" s="12"/>
      <c r="O7" s="2">
        <f>SUM(O4:O5)-MIN(O4:O5)</f>
        <v>1090.367646602881</v>
      </c>
      <c r="P7" s="12"/>
      <c r="Q7" s="2">
        <f>SUM(Q4:Q6)-MIN(Q4:Q6)</f>
        <v>845.533865720201</v>
      </c>
    </row>
    <row r="8" spans="1:17" ht="15">
      <c r="A8" s="10"/>
      <c r="B8" s="9"/>
      <c r="C8" s="5"/>
      <c r="D8" s="12">
        <v>7.91</v>
      </c>
      <c r="E8" s="2">
        <f>((SQRT(D8)-1.425)/0.0037)</f>
        <v>374.9924924554181</v>
      </c>
      <c r="F8" s="12">
        <v>11.05</v>
      </c>
      <c r="G8" s="2">
        <f>(((75/(F8+0.24))-4.1)/0.00664)</f>
        <v>382.9889976202417</v>
      </c>
      <c r="H8" s="12">
        <v>5.64</v>
      </c>
      <c r="I8" s="2">
        <f>((SQRT(H8)-1.15028)/0.00219)</f>
        <v>559.1727933367961</v>
      </c>
      <c r="J8" s="12">
        <v>1.56</v>
      </c>
      <c r="K8" s="2">
        <f>((SQRT(J8)-0.841)/0.0008)</f>
        <v>509.9994995995996</v>
      </c>
      <c r="L8" s="12">
        <v>32.5</v>
      </c>
      <c r="M8" s="2">
        <f>((SQRT(L8)-1.936)/0.0124)</f>
        <v>303.61912302384593</v>
      </c>
      <c r="N8" s="12">
        <v>43.08</v>
      </c>
      <c r="O8" s="5">
        <f>(((300/(N8+0.24))-4.1)/0.00332)</f>
        <v>850.9661916363515</v>
      </c>
      <c r="P8" s="12">
        <v>162.5</v>
      </c>
      <c r="Q8" s="5">
        <f>(((800/P8)-2.325)/0.00644)</f>
        <v>403.4280936454849</v>
      </c>
    </row>
    <row r="9" spans="1:17" ht="15">
      <c r="A9" s="10"/>
      <c r="B9" s="8"/>
      <c r="C9" s="5"/>
      <c r="D9" s="12">
        <v>6.47</v>
      </c>
      <c r="E9" s="2">
        <f>((SQRT(D9)-1.425)/0.0037)</f>
        <v>302.3295860528056</v>
      </c>
      <c r="F9" s="12">
        <v>9.52</v>
      </c>
      <c r="G9" s="2">
        <f>(((75/(F9+0.24))-4.1)/0.00664)</f>
        <v>539.8232273355718</v>
      </c>
      <c r="H9" s="12">
        <v>4.48</v>
      </c>
      <c r="I9" s="2">
        <f>((SQRT(H9)-1.15028)/0.00219)</f>
        <v>441.2424880601245</v>
      </c>
      <c r="J9" s="12">
        <v>1.45</v>
      </c>
      <c r="K9" s="2">
        <f>((SQRT(J9)-0.841)/0.0008)</f>
        <v>453.94932234903706</v>
      </c>
      <c r="L9" s="12">
        <v>43.5</v>
      </c>
      <c r="M9" s="2">
        <f>((SQRT(L9)-1.936)/0.0124)</f>
        <v>375.76233702713387</v>
      </c>
      <c r="N9" s="12"/>
      <c r="O9" s="5">
        <v>0</v>
      </c>
      <c r="P9" s="12">
        <v>179</v>
      </c>
      <c r="Q9" s="5">
        <f>(((800/P9)-2.325)/0.00644)</f>
        <v>332.9617613380061</v>
      </c>
    </row>
    <row r="10" spans="1:17" ht="15">
      <c r="A10" s="10"/>
      <c r="B10" s="8"/>
      <c r="C10" s="5"/>
      <c r="D10" s="12">
        <v>5.94</v>
      </c>
      <c r="E10" s="2">
        <f>((SQRT(D10)-1.425)/0.0037)</f>
        <v>273.5706814569698</v>
      </c>
      <c r="F10" s="12">
        <v>10.01</v>
      </c>
      <c r="G10" s="2">
        <f>(((75/(F10+0.24))-4.1)/0.00664)</f>
        <v>484.49897149573917</v>
      </c>
      <c r="H10" s="12"/>
      <c r="I10" s="2">
        <v>0</v>
      </c>
      <c r="J10" s="12">
        <v>1.35</v>
      </c>
      <c r="K10" s="2">
        <f>((SQRT(J10)-0.841)/0.0008)</f>
        <v>401.1187548277814</v>
      </c>
      <c r="L10" s="12">
        <v>40.5</v>
      </c>
      <c r="M10" s="2">
        <f>((SQRT(L10)-1.936)/0.0124)</f>
        <v>357.09363150636517</v>
      </c>
      <c r="N10" s="12"/>
      <c r="O10" s="5">
        <v>0</v>
      </c>
      <c r="P10" s="12">
        <v>182</v>
      </c>
      <c r="Q10" s="5">
        <f>(((800/P10)-2.325)/0.00644)</f>
        <v>321.5224216777012</v>
      </c>
    </row>
    <row r="11" spans="1:17" ht="15">
      <c r="A11" s="10">
        <f>RANK(C11,C4:C19,0)</f>
        <v>2</v>
      </c>
      <c r="B11" s="9" t="s">
        <v>44</v>
      </c>
      <c r="C11" s="5">
        <f>SUM(H11:Q11)</f>
        <v>4284.576118498899</v>
      </c>
      <c r="D11" s="11"/>
      <c r="E11" s="2">
        <f>SUM(E8:E10)-MIN(E8:E10)</f>
        <v>677.3220785082237</v>
      </c>
      <c r="F11" s="11"/>
      <c r="G11" s="2">
        <f>SUM(G8:G10)-MIN(G8:G10)</f>
        <v>1024.322198831311</v>
      </c>
      <c r="H11" s="11"/>
      <c r="I11" s="2">
        <f>SUM(I8:I10)-MIN(I8:I10)</f>
        <v>1000.4152813969206</v>
      </c>
      <c r="J11" s="11"/>
      <c r="K11" s="2">
        <f>SUM(K8:K10)-MIN(K8:K10)</f>
        <v>963.9488219486366</v>
      </c>
      <c r="L11" s="11"/>
      <c r="M11" s="2">
        <f>SUM(M8:M10)-MIN(M8:M10)</f>
        <v>732.855968533499</v>
      </c>
      <c r="N11" s="12"/>
      <c r="O11" s="2">
        <f>SUM(O8:O9)-MIN(O8:O9)</f>
        <v>850.9661916363515</v>
      </c>
      <c r="P11" s="12"/>
      <c r="Q11" s="2">
        <f>SUM(Q8:Q10)-MIN(Q8:Q10)</f>
        <v>736.389854983491</v>
      </c>
    </row>
    <row r="12" spans="1:17" ht="15">
      <c r="A12" s="10"/>
      <c r="B12" s="8"/>
      <c r="C12" s="5"/>
      <c r="D12" s="12">
        <v>8.93</v>
      </c>
      <c r="E12" s="2">
        <f>((SQRT(D12)-1.425)/0.0037)</f>
        <v>422.516367431564</v>
      </c>
      <c r="F12" s="12">
        <v>9.53</v>
      </c>
      <c r="G12" s="2">
        <f>(((75/(F12+0.24))-4.1)/0.00664)</f>
        <v>538.6386898669397</v>
      </c>
      <c r="H12" s="12">
        <v>3.97</v>
      </c>
      <c r="I12" s="2">
        <f>((SQRT(H12)-1.15028)/0.00219)</f>
        <v>384.5688970397843</v>
      </c>
      <c r="J12" s="12">
        <v>1.53</v>
      </c>
      <c r="K12" s="2">
        <f>((SQRT(J12)-0.841)/0.0008)</f>
        <v>494.91460960662283</v>
      </c>
      <c r="L12" s="12">
        <v>47</v>
      </c>
      <c r="M12" s="2">
        <f>((SQRT(L12)-1.936)/0.0124)</f>
        <v>396.7463387420197</v>
      </c>
      <c r="N12" s="12">
        <v>40.72</v>
      </c>
      <c r="O12" s="5">
        <f>(((300/(N12+0.24))-4.1)/0.00332)</f>
        <v>971.1502259036146</v>
      </c>
      <c r="P12" s="12">
        <v>148</v>
      </c>
      <c r="Q12" s="5">
        <f>(((800/P12)-2.325)/0.00644)</f>
        <v>478.323820715125</v>
      </c>
    </row>
    <row r="13" spans="1:17" ht="15">
      <c r="A13" s="10"/>
      <c r="B13" s="8"/>
      <c r="C13" s="5"/>
      <c r="D13" s="12">
        <v>8.83</v>
      </c>
      <c r="E13" s="2">
        <f>((SQRT(D13)-1.425)/0.0037)</f>
        <v>417.9815112488446</v>
      </c>
      <c r="F13" s="12">
        <v>11.49</v>
      </c>
      <c r="G13" s="2">
        <f>(((75/(F13+0.24))-4.1)/0.00664)</f>
        <v>345.4611284010723</v>
      </c>
      <c r="H13" s="12">
        <v>4.34</v>
      </c>
      <c r="I13" s="2">
        <f>((SQRT(H13)-1.15028)/0.00219)</f>
        <v>426.0213084931351</v>
      </c>
      <c r="J13" s="12">
        <v>1.53</v>
      </c>
      <c r="K13" s="2">
        <f>((SQRT(J13)-0.841)/0.0008)</f>
        <v>494.91460960662283</v>
      </c>
      <c r="L13" s="12">
        <v>39</v>
      </c>
      <c r="M13" s="2">
        <f>((SQRT(L13)-1.936)/0.0124)</f>
        <v>347.499838580516</v>
      </c>
      <c r="N13" s="12"/>
      <c r="O13" s="5">
        <v>0</v>
      </c>
      <c r="P13" s="12">
        <v>149</v>
      </c>
      <c r="Q13" s="5">
        <f>(((800/P13)-2.325)/0.00644)</f>
        <v>472.6906081954229</v>
      </c>
    </row>
    <row r="14" spans="1:17" ht="15">
      <c r="A14" s="10"/>
      <c r="B14" s="8"/>
      <c r="C14" s="5"/>
      <c r="D14" s="12">
        <v>7.96</v>
      </c>
      <c r="E14" s="2">
        <f>((SQRT(D14)-1.425)/0.0037)</f>
        <v>377.3911340359938</v>
      </c>
      <c r="F14" s="12">
        <v>10</v>
      </c>
      <c r="G14" s="2">
        <f>(((75/(F14+0.24))-4.1)/0.00664)</f>
        <v>485.5751129518073</v>
      </c>
      <c r="H14" s="12">
        <v>5.38</v>
      </c>
      <c r="I14" s="2">
        <f>((SQRT(H14)-1.15028)/0.00219)</f>
        <v>533.8825118486942</v>
      </c>
      <c r="J14" s="12">
        <v>1.35</v>
      </c>
      <c r="K14" s="2">
        <f>((SQRT(J14)-0.841)/0.0008)</f>
        <v>401.1187548277814</v>
      </c>
      <c r="L14" s="12">
        <v>39</v>
      </c>
      <c r="M14" s="2">
        <f>((SQRT(L14)-1.936)/0.0124)</f>
        <v>347.499838580516</v>
      </c>
      <c r="N14" s="12"/>
      <c r="O14" s="5">
        <v>0</v>
      </c>
      <c r="P14" s="12">
        <v>150</v>
      </c>
      <c r="Q14" s="5">
        <f>(((800/P14)-2.325)/0.00644)</f>
        <v>467.13250517598334</v>
      </c>
    </row>
    <row r="15" spans="1:17" ht="15">
      <c r="A15" s="10">
        <f>RANK(C15,C4:C19,0)</f>
        <v>1</v>
      </c>
      <c r="B15" s="9" t="s">
        <v>40</v>
      </c>
      <c r="C15" s="5">
        <f>SUM(H15:Q15)</f>
        <v>4616.143871691773</v>
      </c>
      <c r="D15" s="11"/>
      <c r="E15" s="2">
        <f>SUM(E12:E14)-MIN(E12:E14)</f>
        <v>840.4978786804085</v>
      </c>
      <c r="F15" s="11"/>
      <c r="G15" s="2">
        <f>SUM(G12:G14)-MIN(G12:G14)</f>
        <v>1024.213802818747</v>
      </c>
      <c r="H15" s="11"/>
      <c r="I15" s="2">
        <f>SUM(I12:I14)-MIN(I12:I14)</f>
        <v>959.9038203418293</v>
      </c>
      <c r="J15" s="11"/>
      <c r="K15" s="2">
        <f>SUM(K12:K14)-MIN(K12:K14)</f>
        <v>989.8292192132456</v>
      </c>
      <c r="L15" s="11"/>
      <c r="M15" s="2">
        <f>SUM(M12:M14)-MIN(M12:M14)</f>
        <v>744.2461773225356</v>
      </c>
      <c r="N15" s="12"/>
      <c r="O15" s="2">
        <f>SUM(O12:O13)-MIN(O12:O13)</f>
        <v>971.1502259036146</v>
      </c>
      <c r="P15" s="12"/>
      <c r="Q15" s="2">
        <f>SUM(Q12:Q14)-MIN(Q12:Q14)</f>
        <v>951.0144289105478</v>
      </c>
    </row>
    <row r="16" spans="1:17" ht="15">
      <c r="A16" s="10"/>
      <c r="B16" s="8"/>
      <c r="C16" s="5"/>
      <c r="D16" s="12">
        <v>7.42</v>
      </c>
      <c r="E16" s="2">
        <f>((SQRT(D16)-1.425)/0.0037)</f>
        <v>351.07234983114785</v>
      </c>
      <c r="F16" s="12">
        <v>10.08</v>
      </c>
      <c r="G16" s="2">
        <f>(((75/(F16+0.24))-4.1)/0.00664)</f>
        <v>477.0243765760717</v>
      </c>
      <c r="H16" s="12">
        <v>4.52</v>
      </c>
      <c r="I16" s="2">
        <f>((SQRT(H16)-1.15028)/0.00219)</f>
        <v>445.54756280681715</v>
      </c>
      <c r="J16" s="12">
        <v>1.3</v>
      </c>
      <c r="K16" s="2">
        <f>((SQRT(J16)-0.841)/0.0008)</f>
        <v>373.96928137392257</v>
      </c>
      <c r="L16" s="12">
        <v>40.5</v>
      </c>
      <c r="M16" s="2">
        <f>((SQRT(L16)-1.936)/0.0124)</f>
        <v>357.09363150636517</v>
      </c>
      <c r="N16" s="12">
        <v>43.28</v>
      </c>
      <c r="O16" s="5">
        <f>(((300/(N16+0.24))-4.1)/0.00332)</f>
        <v>841.3802267895109</v>
      </c>
      <c r="P16" s="12">
        <v>151</v>
      </c>
      <c r="Q16" s="5">
        <f>(((800/P16)-2.325)/0.00644)</f>
        <v>461.6480194150796</v>
      </c>
    </row>
    <row r="17" spans="1:17" ht="15">
      <c r="A17" s="10"/>
      <c r="B17" s="8"/>
      <c r="C17" s="5"/>
      <c r="D17" s="12">
        <v>8.55</v>
      </c>
      <c r="E17" s="2">
        <f>((SQRT(D17)-1.425)/0.0037)</f>
        <v>405.14548741694296</v>
      </c>
      <c r="F17" s="12">
        <v>10.27</v>
      </c>
      <c r="G17" s="2">
        <f>(((75/(F17+0.24))-4.1)/0.00664)</f>
        <v>457.23808650396074</v>
      </c>
      <c r="H17" s="12">
        <v>4.42</v>
      </c>
      <c r="I17" s="2">
        <f>((SQRT(H17)-1.15028)/0.00219)</f>
        <v>434.7486776999378</v>
      </c>
      <c r="J17" s="12">
        <v>1.3</v>
      </c>
      <c r="K17" s="2">
        <f>((SQRT(J17)-0.841)/0.0008)</f>
        <v>373.96928137392257</v>
      </c>
      <c r="L17" s="12">
        <v>44</v>
      </c>
      <c r="M17" s="2">
        <f>((SQRT(L17)-1.936)/0.0124)</f>
        <v>378.81045005732256</v>
      </c>
      <c r="N17" s="12">
        <v>40.88</v>
      </c>
      <c r="O17" s="5">
        <f>(((300/(N17+0.24))-4.1)/0.00332)</f>
        <v>962.5662181801132</v>
      </c>
      <c r="P17" s="12">
        <v>162</v>
      </c>
      <c r="Q17" s="5">
        <f>(((800/P17)-2.325)/0.00644)</f>
        <v>405.78751629476255</v>
      </c>
    </row>
    <row r="18" spans="1:17" ht="15">
      <c r="A18" s="10"/>
      <c r="B18" s="8"/>
      <c r="C18" s="5"/>
      <c r="D18" s="12">
        <v>7.12</v>
      </c>
      <c r="E18" s="2">
        <f>((SQRT(D18)-1.425)/0.0037)</f>
        <v>336.03589535818014</v>
      </c>
      <c r="F18" s="12">
        <v>11.01</v>
      </c>
      <c r="G18" s="2">
        <f>(((75/(F18+0.24))-4.1)/0.00664)</f>
        <v>386.5461847389559</v>
      </c>
      <c r="H18" s="12"/>
      <c r="I18" s="2">
        <v>0</v>
      </c>
      <c r="J18" s="12">
        <v>1.2</v>
      </c>
      <c r="K18" s="2">
        <f>((SQRT(J18)-0.841)/0.0008)</f>
        <v>318.0563937629152</v>
      </c>
      <c r="L18" s="12"/>
      <c r="M18" s="2">
        <v>0</v>
      </c>
      <c r="N18" s="12"/>
      <c r="O18" s="5">
        <v>0</v>
      </c>
      <c r="P18" s="12"/>
      <c r="Q18" s="5">
        <v>0</v>
      </c>
    </row>
    <row r="19" spans="1:17" ht="15">
      <c r="A19" s="10">
        <f>RANK(C19,C4:C19,0)</f>
        <v>3</v>
      </c>
      <c r="B19" s="9" t="s">
        <v>43</v>
      </c>
      <c r="C19" s="5">
        <f>SUM(H19:Q19)</f>
        <v>4194.140638708243</v>
      </c>
      <c r="D19" s="11"/>
      <c r="E19" s="2">
        <f>SUM(E16:E18)-MIN(E16:E18)</f>
        <v>756.2178372480907</v>
      </c>
      <c r="F19" s="11"/>
      <c r="G19" s="2">
        <f>SUM(G16:G18)-MIN(G16:G18)</f>
        <v>934.2624630800324</v>
      </c>
      <c r="H19" s="11"/>
      <c r="I19" s="2">
        <f>SUM(I16:I18)-MIN(I16:I18)</f>
        <v>880.2962405067549</v>
      </c>
      <c r="J19" s="11"/>
      <c r="K19" s="2">
        <f>SUM(K16:K18)-MIN(K16:K18)</f>
        <v>747.9385627478453</v>
      </c>
      <c r="L19" s="11"/>
      <c r="M19" s="2">
        <f>SUM(M16:M18)-MIN(M16:M18)</f>
        <v>735.9040815636877</v>
      </c>
      <c r="N19" s="12"/>
      <c r="O19" s="2">
        <f>SUM(O16:O17)-MIN(O16:O17)</f>
        <v>962.5662181801132</v>
      </c>
      <c r="P19" s="12"/>
      <c r="Q19" s="2">
        <f>SUM(Q16:Q18)-MIN(Q16:Q18)</f>
        <v>867.4355357098422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15"/>
  <sheetViews>
    <sheetView zoomScale="85" zoomScaleNormal="85" zoomScalePageLayoutView="0" workbookViewId="0" topLeftCell="A1">
      <selection activeCell="C15" sqref="C15"/>
    </sheetView>
  </sheetViews>
  <sheetFormatPr defaultColWidth="11.421875" defaultRowHeight="15"/>
  <cols>
    <col min="1" max="1" width="6.7109375" style="0" bestFit="1" customWidth="1"/>
    <col min="2" max="2" width="32.57421875" style="0" bestFit="1" customWidth="1"/>
    <col min="3" max="3" width="18.7109375" style="0" bestFit="1" customWidth="1"/>
    <col min="4" max="4" width="8.140625" style="0" customWidth="1"/>
    <col min="5" max="5" width="11.28125" style="0" bestFit="1" customWidth="1"/>
    <col min="6" max="6" width="7.57421875" style="0" customWidth="1"/>
    <col min="7" max="7" width="10.7109375" style="0" bestFit="1" customWidth="1"/>
    <col min="8" max="8" width="8.00390625" style="0" customWidth="1"/>
    <col min="9" max="9" width="9.421875" style="0" bestFit="1" customWidth="1"/>
    <col min="10" max="10" width="7.7109375" style="0" customWidth="1"/>
    <col min="11" max="11" width="10.7109375" style="0" bestFit="1" customWidth="1"/>
    <col min="12" max="12" width="9.00390625" style="0" bestFit="1" customWidth="1"/>
    <col min="13" max="13" width="12.57421875" style="0" bestFit="1" customWidth="1"/>
    <col min="14" max="14" width="9.00390625" style="0" bestFit="1" customWidth="1"/>
    <col min="15" max="15" width="8.8515625" style="0" bestFit="1" customWidth="1"/>
  </cols>
  <sheetData>
    <row r="1" spans="1:15" ht="19.5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11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">
      <c r="A4" s="10"/>
      <c r="B4" s="2"/>
      <c r="C4" s="5"/>
      <c r="D4" s="12">
        <v>8.09</v>
      </c>
      <c r="E4" s="2">
        <f>(((50/(D4+0.24))-3.79)/0.0069)</f>
        <v>320.63782034552946</v>
      </c>
      <c r="F4" s="12">
        <v>1.25</v>
      </c>
      <c r="G4" s="2">
        <f>((SQRT(F4)-0.841)/0.0008)</f>
        <v>346.29248593736867</v>
      </c>
      <c r="H4" s="12">
        <v>39</v>
      </c>
      <c r="I4" s="2">
        <f>((SQRT(H4)-1.936)/0.0124)</f>
        <v>347.499838580516</v>
      </c>
      <c r="J4" s="12">
        <v>3.38</v>
      </c>
      <c r="K4" s="2">
        <f>((SQRT(J4)-1.15028)/0.00219)</f>
        <v>314.24549364612943</v>
      </c>
      <c r="L4" s="12">
        <v>32.36</v>
      </c>
      <c r="M4" s="5">
        <f>(((200/(L4+0.24))-3.79)/0.00345)</f>
        <v>679.7012536676448</v>
      </c>
      <c r="N4" s="12">
        <v>192</v>
      </c>
      <c r="O4" s="5">
        <f>(((800/N4)-2.325)/0.00644)</f>
        <v>285.9730848861284</v>
      </c>
    </row>
    <row r="5" spans="1:15" ht="15">
      <c r="A5" s="10"/>
      <c r="B5" s="2"/>
      <c r="C5" s="5"/>
      <c r="D5" s="12">
        <v>8.56</v>
      </c>
      <c r="E5" s="2">
        <f>(((50/(D5+0.24))-3.79)/0.0069)</f>
        <v>274.17654808959156</v>
      </c>
      <c r="F5" s="12"/>
      <c r="G5" s="2">
        <v>0</v>
      </c>
      <c r="H5" s="12">
        <v>29</v>
      </c>
      <c r="I5" s="2">
        <f>((SQRT(H5)-1.936)/0.0124)</f>
        <v>278.15845218826644</v>
      </c>
      <c r="J5" s="12"/>
      <c r="K5" s="2">
        <v>0</v>
      </c>
      <c r="L5" s="12"/>
      <c r="M5" s="5">
        <v>0</v>
      </c>
      <c r="N5" s="12">
        <v>199</v>
      </c>
      <c r="O5" s="5">
        <f>(((800/N5)-2.325)/0.00644)</f>
        <v>263.2143637441867</v>
      </c>
    </row>
    <row r="6" spans="1:15" ht="15">
      <c r="A6" s="17"/>
      <c r="B6" s="2"/>
      <c r="C6" s="5"/>
      <c r="D6" s="12"/>
      <c r="E6" s="2">
        <v>0</v>
      </c>
      <c r="F6" s="12"/>
      <c r="G6" s="2">
        <v>0</v>
      </c>
      <c r="H6" s="12"/>
      <c r="I6" s="2">
        <v>0</v>
      </c>
      <c r="J6" s="12"/>
      <c r="K6" s="2">
        <v>0</v>
      </c>
      <c r="L6" s="12"/>
      <c r="M6" s="5">
        <v>0</v>
      </c>
      <c r="N6" s="12"/>
      <c r="O6" s="5">
        <v>0</v>
      </c>
    </row>
    <row r="7" spans="1:15" ht="15">
      <c r="A7" s="10">
        <f>RANK(C7,C4:C15,0)</f>
        <v>3</v>
      </c>
      <c r="B7" s="6" t="s">
        <v>43</v>
      </c>
      <c r="C7" s="5">
        <f>SUM(D7:O7)</f>
        <v>3109.8993410853614</v>
      </c>
      <c r="D7" s="11"/>
      <c r="E7" s="2">
        <f>SUM(E4:E6)-MIN(E4:E6)</f>
        <v>594.814368435121</v>
      </c>
      <c r="F7" s="11"/>
      <c r="G7" s="2">
        <f>SUM(G4:G6)-MIN(G4:G6)</f>
        <v>346.29248593736867</v>
      </c>
      <c r="H7" s="11"/>
      <c r="I7" s="2">
        <f>SUM(I4:I6)-MIN(I4:I6)</f>
        <v>625.6582907687824</v>
      </c>
      <c r="J7" s="11"/>
      <c r="K7" s="2">
        <f>SUM(K4:K6)-MIN(K4:K6)</f>
        <v>314.24549364612943</v>
      </c>
      <c r="L7" s="11"/>
      <c r="M7" s="2">
        <f>SUM(M4:M5)-MIN(M4:M5)</f>
        <v>679.7012536676448</v>
      </c>
      <c r="N7" s="12"/>
      <c r="O7" s="2">
        <f>SUM(O4:O6)-MIN(O4:O6)</f>
        <v>549.1874486303151</v>
      </c>
    </row>
    <row r="8" spans="1:15" ht="15">
      <c r="A8" s="10"/>
      <c r="B8" s="2"/>
      <c r="C8" s="5"/>
      <c r="D8" s="12">
        <v>8.36</v>
      </c>
      <c r="E8" s="2">
        <f>(((50/(D8+0.24))-3.79)/0.0069)</f>
        <v>293.32659251769473</v>
      </c>
      <c r="F8" s="12">
        <v>1.2</v>
      </c>
      <c r="G8" s="2">
        <f>((SQRT(F8)-0.841)/0.0008)</f>
        <v>318.0563937629152</v>
      </c>
      <c r="H8" s="12">
        <v>36</v>
      </c>
      <c r="I8" s="2">
        <f>((SQRT(H8)-1.936)/0.0124)</f>
        <v>327.741935483871</v>
      </c>
      <c r="J8" s="12">
        <v>3.6</v>
      </c>
      <c r="K8" s="2">
        <f>((SQRT(J8)-1.15028)/0.00219)</f>
        <v>341.13543200960163</v>
      </c>
      <c r="L8" s="12">
        <v>31.49</v>
      </c>
      <c r="M8" s="5">
        <f>(((200/(L8+0.24))-3.79)/0.00345)</f>
        <v>728.4588717302239</v>
      </c>
      <c r="N8" s="12">
        <v>178</v>
      </c>
      <c r="O8" s="5">
        <f>(((800/N8)-2.325)/0.00644)</f>
        <v>336.8605624956382</v>
      </c>
    </row>
    <row r="9" spans="1:15" ht="15">
      <c r="A9" s="10"/>
      <c r="B9" s="2"/>
      <c r="C9" s="5"/>
      <c r="D9" s="12">
        <v>7.81</v>
      </c>
      <c r="E9" s="2">
        <f>(((50/(D9+0.24))-3.79)/0.0069)</f>
        <v>350.89567017733384</v>
      </c>
      <c r="F9" s="12">
        <v>1.15</v>
      </c>
      <c r="G9" s="2">
        <f>((SQRT(F9)-0.841)/0.0008)</f>
        <v>289.2256618454511</v>
      </c>
      <c r="H9" s="12">
        <v>32.5</v>
      </c>
      <c r="I9" s="2">
        <f>((SQRT(H9)-1.936)/0.0124)</f>
        <v>303.61912302384593</v>
      </c>
      <c r="J9" s="12">
        <v>3.59</v>
      </c>
      <c r="K9" s="2">
        <f>((SQRT(J9)-1.15028)/0.00219)</f>
        <v>339.93129321901444</v>
      </c>
      <c r="L9" s="12"/>
      <c r="M9" s="5">
        <v>0</v>
      </c>
      <c r="N9" s="12">
        <v>180</v>
      </c>
      <c r="O9" s="5">
        <f>(((800/N9)-2.325)/0.00644)</f>
        <v>329.10628019323667</v>
      </c>
    </row>
    <row r="10" spans="1:15" ht="15">
      <c r="A10" s="17"/>
      <c r="B10" s="2"/>
      <c r="C10" s="5"/>
      <c r="D10" s="12">
        <v>8.38</v>
      </c>
      <c r="E10" s="2">
        <f>(((50/(D10+0.24))-3.79)/0.0069)</f>
        <v>291.371599583039</v>
      </c>
      <c r="F10" s="12">
        <v>1.05</v>
      </c>
      <c r="G10" s="2">
        <f>((SQRT(F10)-0.841)/0.0008)</f>
        <v>229.61884574494994</v>
      </c>
      <c r="H10" s="12">
        <v>30</v>
      </c>
      <c r="I10" s="2">
        <f>((SQRT(H10)-1.936)/0.0124)</f>
        <v>285.58270766545655</v>
      </c>
      <c r="J10" s="12"/>
      <c r="K10" s="2">
        <v>0</v>
      </c>
      <c r="L10" s="12"/>
      <c r="M10" s="5">
        <v>0</v>
      </c>
      <c r="N10" s="12">
        <v>182</v>
      </c>
      <c r="O10" s="5">
        <f>(((800/N10)-2.325)/0.00644)</f>
        <v>321.5224216777012</v>
      </c>
    </row>
    <row r="11" spans="1:15" ht="15">
      <c r="A11" s="10">
        <f>RANK(C11,C4:C15,0)</f>
        <v>2</v>
      </c>
      <c r="B11" s="6" t="s">
        <v>38</v>
      </c>
      <c r="C11" s="5">
        <f>SUM(D11:O11)</f>
        <v>3958.3578164588266</v>
      </c>
      <c r="D11" s="11"/>
      <c r="E11" s="2">
        <f>SUM(E8:E10)-MIN(E8:E10)</f>
        <v>644.2222626950286</v>
      </c>
      <c r="F11" s="11"/>
      <c r="G11" s="2">
        <f>SUM(G8:G10)-MIN(G8:G10)</f>
        <v>607.2820556083664</v>
      </c>
      <c r="H11" s="11"/>
      <c r="I11" s="2">
        <f>SUM(I8:I10)-MIN(I8:I10)</f>
        <v>631.361058507717</v>
      </c>
      <c r="J11" s="11"/>
      <c r="K11" s="2">
        <f>SUM(K8:K10)-MIN(K8:K10)</f>
        <v>681.0667252286161</v>
      </c>
      <c r="L11" s="11"/>
      <c r="M11" s="2">
        <f>SUM(M8:M9)-MIN(M8:M9)</f>
        <v>728.4588717302239</v>
      </c>
      <c r="N11" s="12"/>
      <c r="O11" s="2">
        <f>SUM(O8:O10)-MIN(O8:O10)</f>
        <v>665.9668426888747</v>
      </c>
    </row>
    <row r="12" spans="1:15" ht="15">
      <c r="A12" s="10"/>
      <c r="B12" s="2"/>
      <c r="C12" s="5"/>
      <c r="D12" s="12">
        <v>7.59</v>
      </c>
      <c r="E12" s="2">
        <f>(((50/(D12+0.24))-3.79)/0.0069)</f>
        <v>376.18783200992095</v>
      </c>
      <c r="F12" s="12">
        <v>1.05</v>
      </c>
      <c r="G12" s="2">
        <f>((SQRT(F12)-0.841)/0.0008)</f>
        <v>229.61884574494994</v>
      </c>
      <c r="H12" s="12">
        <v>32</v>
      </c>
      <c r="I12" s="2">
        <f>((SQRT(H12)-1.936)/0.0124)</f>
        <v>300.0688910880952</v>
      </c>
      <c r="J12" s="12">
        <v>3.86</v>
      </c>
      <c r="K12" s="2">
        <f>((SQRT(J12)-1.15028)/0.00219)</f>
        <v>371.8759225748173</v>
      </c>
      <c r="L12" s="12">
        <v>30.96</v>
      </c>
      <c r="M12" s="5">
        <f>(((200/(L12+0.24))-3.79)/0.00345)</f>
        <v>759.4946116685248</v>
      </c>
      <c r="N12" s="12">
        <v>187</v>
      </c>
      <c r="O12" s="5">
        <f>(((800/N12)-2.325)/0.00644)</f>
        <v>303.2724947686584</v>
      </c>
    </row>
    <row r="13" spans="1:15" ht="15">
      <c r="A13" s="10"/>
      <c r="B13" s="2"/>
      <c r="C13" s="5"/>
      <c r="D13" s="12">
        <v>8.29</v>
      </c>
      <c r="E13" s="2">
        <f>(((50/(D13+0.24))-3.79)/0.0069)</f>
        <v>300.2412627215115</v>
      </c>
      <c r="F13" s="12">
        <v>1.2</v>
      </c>
      <c r="G13" s="2">
        <f>((SQRT(F13)-0.841)/0.0008)</f>
        <v>318.0563937629152</v>
      </c>
      <c r="H13" s="12">
        <v>28.5</v>
      </c>
      <c r="I13" s="2">
        <f>((SQRT(H13)-1.936)/0.0124)</f>
        <v>274.39831661416576</v>
      </c>
      <c r="J13" s="12">
        <v>3.68</v>
      </c>
      <c r="K13" s="2">
        <f>((SQRT(J13)-1.15028)/0.00219)</f>
        <v>350.7089540297205</v>
      </c>
      <c r="L13" s="12">
        <v>32.52</v>
      </c>
      <c r="M13" s="5">
        <f>(((200/(L13+0.24))-3.79)/0.00345)</f>
        <v>671.0162623206098</v>
      </c>
      <c r="N13" s="12">
        <v>189</v>
      </c>
      <c r="O13" s="5">
        <f>(((800/N13)-2.325)/0.00644)</f>
        <v>296.24289329258266</v>
      </c>
    </row>
    <row r="14" spans="1:15" ht="15">
      <c r="A14" s="17"/>
      <c r="B14" s="2"/>
      <c r="C14" s="5"/>
      <c r="D14" s="12">
        <v>7.85</v>
      </c>
      <c r="E14" s="2">
        <f>(((50/(D14+0.24))-3.79)/0.0069)</f>
        <v>346.4448863331005</v>
      </c>
      <c r="F14" s="12">
        <v>1.1</v>
      </c>
      <c r="G14" s="2">
        <f>((SQRT(F14)-0.841)/0.0008)</f>
        <v>259.7610602126896</v>
      </c>
      <c r="H14" s="12">
        <v>30</v>
      </c>
      <c r="I14" s="2">
        <f>((SQRT(H14)-1.936)/0.0124)</f>
        <v>285.58270766545655</v>
      </c>
      <c r="J14" s="12">
        <v>3.66</v>
      </c>
      <c r="K14" s="2">
        <f>((SQRT(J14)-1.15028)/0.00219)</f>
        <v>348.32540957575304</v>
      </c>
      <c r="L14" s="12"/>
      <c r="M14" s="5">
        <v>0</v>
      </c>
      <c r="N14" s="12">
        <v>193</v>
      </c>
      <c r="O14" s="5">
        <f>(((800/N14)-2.325)/0.00644)</f>
        <v>282.62076400733747</v>
      </c>
    </row>
    <row r="15" spans="1:15" ht="15">
      <c r="A15" s="10">
        <f>RANK(C15,C4:C15,0)</f>
        <v>1</v>
      </c>
      <c r="B15" s="6" t="s">
        <v>35</v>
      </c>
      <c r="C15" s="5">
        <f>SUM(D15:O15)</f>
        <v>3967.696647406482</v>
      </c>
      <c r="D15" s="11"/>
      <c r="E15" s="2">
        <f>SUM(E12:E14)-MIN(E12:E14)</f>
        <v>722.6327183430215</v>
      </c>
      <c r="F15" s="11"/>
      <c r="G15" s="2">
        <f>SUM(G12:G14)-MIN(G12:G14)</f>
        <v>577.8174539756048</v>
      </c>
      <c r="H15" s="11"/>
      <c r="I15" s="2">
        <f>SUM(I12:I14)-MIN(I12:I14)</f>
        <v>585.6515987535519</v>
      </c>
      <c r="J15" s="11"/>
      <c r="K15" s="2">
        <f>SUM(K12:K14)-MIN(K12:K14)</f>
        <v>722.5848766045377</v>
      </c>
      <c r="L15" s="11"/>
      <c r="M15" s="2">
        <f>SUM(M12:M13)-MIN(M12:M13)</f>
        <v>759.494611668525</v>
      </c>
      <c r="N15" s="12"/>
      <c r="O15" s="2">
        <f>SUM(O12:O14)-MIN(O12:O14)</f>
        <v>599.5153880612411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7.7109375" style="0" bestFit="1" customWidth="1"/>
    <col min="7" max="7" width="9.57421875" style="0" bestFit="1" customWidth="1"/>
    <col min="8" max="8" width="7.7109375" style="0" customWidth="1"/>
    <col min="9" max="9" width="8.28125" style="0" customWidth="1"/>
    <col min="10" max="10" width="8.140625" style="0" customWidth="1"/>
    <col min="11" max="11" width="9.57421875" style="0" bestFit="1" customWidth="1"/>
    <col min="12" max="12" width="7.140625" style="0" bestFit="1" customWidth="1"/>
    <col min="13" max="13" width="9.57421875" style="0" customWidth="1"/>
    <col min="14" max="14" width="9.7109375" style="0" bestFit="1" customWidth="1"/>
    <col min="15" max="15" width="12.140625" style="0" bestFit="1" customWidth="1"/>
    <col min="16" max="17" width="8.28125" style="0" bestFit="1" customWidth="1"/>
  </cols>
  <sheetData>
    <row r="1" spans="1:17" ht="19.5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1" t="s">
        <v>0</v>
      </c>
      <c r="C3" s="4" t="s">
        <v>8</v>
      </c>
      <c r="D3" s="1" t="s">
        <v>5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4</v>
      </c>
      <c r="M3" s="1"/>
      <c r="N3" s="1" t="s">
        <v>6</v>
      </c>
      <c r="O3" s="1"/>
      <c r="P3" s="1" t="s">
        <v>18</v>
      </c>
      <c r="Q3" s="5"/>
    </row>
    <row r="4" spans="1:17" ht="15">
      <c r="A4" s="10"/>
      <c r="B4" s="2"/>
      <c r="C4" s="5"/>
      <c r="D4" s="11">
        <v>22.7</v>
      </c>
      <c r="E4" s="3">
        <f>(((SQRT(D4)-0.422)/0.01012))</f>
        <v>429.09601776962825</v>
      </c>
      <c r="F4" s="11">
        <v>7.02</v>
      </c>
      <c r="G4" s="2">
        <f>((SQRT(F4)-1.279)/0.00398)</f>
        <v>344.3538341453151</v>
      </c>
      <c r="H4" s="11">
        <v>15.42</v>
      </c>
      <c r="I4" s="2">
        <f>(((100/(H4+0.24))-4.0062)/0.00656)</f>
        <v>362.7280550104352</v>
      </c>
      <c r="J4" s="11">
        <v>3.8</v>
      </c>
      <c r="K4" s="2">
        <f>((SQRT(J4)-1.0935)/0.00208)</f>
        <v>411.470610077785</v>
      </c>
      <c r="L4" s="11">
        <v>1.25</v>
      </c>
      <c r="M4" s="2">
        <f>((SQRT(L4)-0.8807)/0.00068)</f>
        <v>349.0205716910218</v>
      </c>
      <c r="N4" s="12">
        <v>62.6</v>
      </c>
      <c r="O4" s="5">
        <f>(((400/(N4+0.14))-4.0062)/0.00328)</f>
        <v>722.3530520848722</v>
      </c>
      <c r="P4" s="12">
        <v>179</v>
      </c>
      <c r="Q4" s="5">
        <f>(((800/P4)-2.0232)/0.00647)</f>
        <v>378.063947916037</v>
      </c>
    </row>
    <row r="5" spans="1:17" ht="15">
      <c r="A5" s="10"/>
      <c r="B5" s="2"/>
      <c r="C5" s="5"/>
      <c r="D5" s="11">
        <v>17</v>
      </c>
      <c r="E5" s="3">
        <f>(((SQRT(D5)-0.422)/0.01012))</f>
        <v>365.72189976459094</v>
      </c>
      <c r="F5" s="11">
        <v>7.95</v>
      </c>
      <c r="G5" s="2">
        <f>((SQRT(F5)-1.279)/0.00398)</f>
        <v>387.0790040136525</v>
      </c>
      <c r="H5" s="11">
        <v>14.68</v>
      </c>
      <c r="I5" s="2">
        <f>(((100/(H5+0.24))-4.0062)/0.00656)</f>
        <v>411.00805924279086</v>
      </c>
      <c r="J5" s="11">
        <v>3.52</v>
      </c>
      <c r="K5" s="2">
        <f>((SQRT(J5)-1.0935)/0.00208)</f>
        <v>376.2818768891212</v>
      </c>
      <c r="L5" s="11">
        <v>1.15</v>
      </c>
      <c r="M5" s="2">
        <f>((SQRT(L5)-0.8807)/0.00068)</f>
        <v>281.88313158288355</v>
      </c>
      <c r="N5" s="12">
        <v>59.35</v>
      </c>
      <c r="O5" s="5">
        <f>(((400/(N5+0.14))-4.0062)/0.00328)</f>
        <v>828.5424174589702</v>
      </c>
      <c r="P5" s="12">
        <v>198</v>
      </c>
      <c r="Q5" s="5">
        <f>(((800/P5)-2.0232)/0.00647)</f>
        <v>311.77805879506036</v>
      </c>
    </row>
    <row r="6" spans="1:17" ht="15">
      <c r="A6" s="10"/>
      <c r="B6" s="2"/>
      <c r="C6" s="5"/>
      <c r="D6" s="11"/>
      <c r="E6" s="3">
        <v>0</v>
      </c>
      <c r="F6" s="11"/>
      <c r="G6" s="2">
        <v>0</v>
      </c>
      <c r="H6" s="11">
        <v>14</v>
      </c>
      <c r="I6" s="2">
        <f>(((100/(H6+0.24))-4.0062)/0.00656)</f>
        <v>459.7975472732255</v>
      </c>
      <c r="J6" s="11"/>
      <c r="K6" s="2">
        <f>((SQRT(J6)-1.0935)/0.00208)</f>
        <v>-525.7211538461538</v>
      </c>
      <c r="L6" s="11">
        <v>1.2</v>
      </c>
      <c r="M6" s="2">
        <f>((SQRT(L6)-0.8807)/0.00068)</f>
        <v>315.8016397210766</v>
      </c>
      <c r="N6" s="12"/>
      <c r="O6" s="5">
        <v>0</v>
      </c>
      <c r="P6" s="12"/>
      <c r="Q6" s="5">
        <v>0</v>
      </c>
    </row>
    <row r="7" spans="1:17" ht="15">
      <c r="A7" s="10">
        <f>RANK(C7,C4:C11,0)</f>
        <v>1</v>
      </c>
      <c r="B7" s="6" t="s">
        <v>37</v>
      </c>
      <c r="C7" s="5">
        <f>SUM(D7:Q7)</f>
        <v>5368.015484758275</v>
      </c>
      <c r="D7" s="11"/>
      <c r="E7" s="2">
        <f>SUM(E4:E6)-MIN(E4:E6)</f>
        <v>794.8179175342192</v>
      </c>
      <c r="F7" s="11"/>
      <c r="G7" s="2">
        <f>SUM(G4:G6)-MIN(G4:G6)</f>
        <v>731.4328381589676</v>
      </c>
      <c r="H7" s="11"/>
      <c r="I7" s="2">
        <f>SUM(I4:I6)-MIN(I4:I6)</f>
        <v>870.8056065160165</v>
      </c>
      <c r="J7" s="11"/>
      <c r="K7" s="2">
        <f>SUM(K4:K6)-MIN(K4:K6)</f>
        <v>787.7524869669062</v>
      </c>
      <c r="L7" s="11"/>
      <c r="M7" s="2">
        <f>SUM(M4:M6)-MIN(M4:M6)</f>
        <v>664.8222114120983</v>
      </c>
      <c r="N7" s="12"/>
      <c r="O7" s="2">
        <f>SUM(O4:O5)-MIN(O4:O5)</f>
        <v>828.5424174589702</v>
      </c>
      <c r="P7" s="12"/>
      <c r="Q7" s="2">
        <f>SUM(Q4:Q6)-MIN(Q4:Q6)</f>
        <v>689.8420067110974</v>
      </c>
    </row>
    <row r="8" spans="1:17" ht="15">
      <c r="A8" s="10"/>
      <c r="B8" s="2"/>
      <c r="C8" s="5"/>
      <c r="D8" s="11">
        <v>23</v>
      </c>
      <c r="E8" s="3">
        <f>(((SQRT(D8)-0.422)/0.01012))</f>
        <v>432.1967908411778</v>
      </c>
      <c r="F8" s="11">
        <v>7.69</v>
      </c>
      <c r="G8" s="2">
        <f>((SQRT(F8)-1.279)/0.00398)</f>
        <v>375.39822230462556</v>
      </c>
      <c r="H8" s="11">
        <v>14.07</v>
      </c>
      <c r="I8" s="2">
        <f>(((100/(H8+0.24))-4.0062)/0.00656)</f>
        <v>454.5610054370984</v>
      </c>
      <c r="J8" s="11">
        <v>3.98</v>
      </c>
      <c r="K8" s="2">
        <f>((SQRT(J8)-1.0935)/0.00208)</f>
        <v>433.4104491951925</v>
      </c>
      <c r="L8" s="11">
        <v>1.41</v>
      </c>
      <c r="M8" s="2">
        <f>((SQRT(L8)-0.8807)/0.00068)</f>
        <v>451.0797186820465</v>
      </c>
      <c r="N8" s="12">
        <v>58.26</v>
      </c>
      <c r="O8" s="5">
        <f>(((400/(N8+0.14))-4.0062)/0.00328)</f>
        <v>866.8033745405947</v>
      </c>
      <c r="P8" s="12">
        <v>174</v>
      </c>
      <c r="Q8" s="5">
        <f>(((800/P8)-2.0232)/0.00647)</f>
        <v>397.9136243315745</v>
      </c>
    </row>
    <row r="9" spans="1:17" ht="15">
      <c r="A9" s="10"/>
      <c r="B9" s="2"/>
      <c r="C9" s="5"/>
      <c r="D9" s="11"/>
      <c r="E9" s="3">
        <v>0</v>
      </c>
      <c r="F9" s="11"/>
      <c r="G9" s="2">
        <v>0</v>
      </c>
      <c r="H9" s="11"/>
      <c r="I9" s="2">
        <v>0</v>
      </c>
      <c r="J9" s="11">
        <v>4.63</v>
      </c>
      <c r="K9" s="2">
        <f>((SQRT(J9)-1.0935)/0.00208)</f>
        <v>508.77090343028914</v>
      </c>
      <c r="L9" s="11">
        <v>1.35</v>
      </c>
      <c r="M9" s="2">
        <f>((SQRT(L9)-0.8807)/0.00068)</f>
        <v>413.52206450327213</v>
      </c>
      <c r="N9" s="12"/>
      <c r="O9" s="5">
        <v>0</v>
      </c>
      <c r="P9" s="12"/>
      <c r="Q9" s="5">
        <v>0</v>
      </c>
    </row>
    <row r="10" spans="1:17" ht="15">
      <c r="A10" s="10"/>
      <c r="B10" s="2"/>
      <c r="C10" s="5"/>
      <c r="D10" s="11"/>
      <c r="E10" s="3">
        <v>0</v>
      </c>
      <c r="F10" s="11"/>
      <c r="G10" s="2">
        <v>0</v>
      </c>
      <c r="H10" s="11"/>
      <c r="I10" s="2">
        <v>0</v>
      </c>
      <c r="J10" s="11"/>
      <c r="K10" s="2">
        <v>0</v>
      </c>
      <c r="L10" s="11"/>
      <c r="M10" s="2">
        <v>0</v>
      </c>
      <c r="N10" s="12"/>
      <c r="O10" s="5">
        <v>0</v>
      </c>
      <c r="P10" s="12"/>
      <c r="Q10" s="5">
        <v>0</v>
      </c>
    </row>
    <row r="11" spans="1:17" ht="15">
      <c r="A11" s="10">
        <f>RANK(C11,C4:C11,0)</f>
        <v>2</v>
      </c>
      <c r="B11" s="6" t="s">
        <v>43</v>
      </c>
      <c r="C11" s="5">
        <f>SUM(D11:Q11)</f>
        <v>4333.656153265871</v>
      </c>
      <c r="D11" s="11"/>
      <c r="E11" s="2">
        <f>SUM(E8:E10)-MIN(E8:E10)</f>
        <v>432.1967908411778</v>
      </c>
      <c r="F11" s="11"/>
      <c r="G11" s="2">
        <f>SUM(G8:G10)-MIN(G8:G10)</f>
        <v>375.39822230462556</v>
      </c>
      <c r="H11" s="11"/>
      <c r="I11" s="2">
        <f>SUM(I8:I10)-MIN(I8:I10)</f>
        <v>454.5610054370984</v>
      </c>
      <c r="J11" s="11"/>
      <c r="K11" s="2">
        <f>SUM(K8:K10)-MIN(K8:K10)</f>
        <v>942.1813526254816</v>
      </c>
      <c r="L11" s="11"/>
      <c r="M11" s="2">
        <f>SUM(M8:M10)-MIN(M8:M10)</f>
        <v>864.6017831853187</v>
      </c>
      <c r="N11" s="12"/>
      <c r="O11" s="2">
        <f>SUM(O8:O9)-MIN(O8:O9)</f>
        <v>866.8033745405947</v>
      </c>
      <c r="P11" s="12"/>
      <c r="Q11" s="2">
        <f>SUM(Q8:Q10)-MIN(Q8:Q10)</f>
        <v>397.9136243315745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"/>
  <sheetViews>
    <sheetView zoomScale="90" zoomScaleNormal="90" zoomScalePageLayoutView="0" workbookViewId="0" topLeftCell="A4">
      <selection activeCell="Q20" sqref="Q20"/>
    </sheetView>
  </sheetViews>
  <sheetFormatPr defaultColWidth="11.421875" defaultRowHeight="15"/>
  <cols>
    <col min="1" max="1" width="8.8515625" style="0" bestFit="1" customWidth="1"/>
    <col min="2" max="2" width="29.710937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7.00390625" style="0" bestFit="1" customWidth="1"/>
    <col min="7" max="7" width="8.28125" style="0" bestFit="1" customWidth="1"/>
    <col min="8" max="8" width="8.140625" style="0" customWidth="1"/>
    <col min="9" max="9" width="9.5742187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9.57421875" style="0" bestFit="1" customWidth="1"/>
    <col min="14" max="14" width="8.421875" style="0" bestFit="1" customWidth="1"/>
    <col min="15" max="17" width="8.28125" style="0" bestFit="1" customWidth="1"/>
  </cols>
  <sheetData>
    <row r="1" spans="1:17" ht="19.5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18</v>
      </c>
      <c r="Q3" s="5"/>
    </row>
    <row r="4" spans="1:17" ht="15">
      <c r="A4" s="10"/>
      <c r="B4" s="8"/>
      <c r="C4" s="5"/>
      <c r="D4" s="12">
        <v>7.72</v>
      </c>
      <c r="E4" s="2">
        <f>((SQRT(D4)-1.279)/0.00398)</f>
        <v>376.75597936933696</v>
      </c>
      <c r="F4" s="12">
        <v>11.9</v>
      </c>
      <c r="G4" s="2">
        <f>(((75/(F4+0.24))-3.998)/0.0066)</f>
        <v>330.29154810044423</v>
      </c>
      <c r="H4" s="12">
        <v>3.43</v>
      </c>
      <c r="I4" s="2">
        <f>((SQRT(H4)-1.0935)/0.00208)</f>
        <v>364.6759219928911</v>
      </c>
      <c r="J4" s="12">
        <v>1.3</v>
      </c>
      <c r="K4" s="2">
        <f>((SQRT(J4)-0.8807)/0.00068)</f>
        <v>381.5815074987323</v>
      </c>
      <c r="L4" s="12">
        <v>40.5</v>
      </c>
      <c r="M4" s="2">
        <f>((SQRT(L4)-1.4149)/0.01039)</f>
        <v>476.3292618555272</v>
      </c>
      <c r="N4" s="12">
        <v>47.76</v>
      </c>
      <c r="O4" s="5">
        <f>(((300/(N4+0.24))-3.998)/0.0033)</f>
        <v>682.4242424242424</v>
      </c>
      <c r="P4" s="12">
        <v>187</v>
      </c>
      <c r="Q4" s="5">
        <f>(((800/P4)-2.0232)/0.00647)</f>
        <v>348.5123440973973</v>
      </c>
    </row>
    <row r="5" spans="1:17" ht="15">
      <c r="A5" s="10"/>
      <c r="B5" s="8"/>
      <c r="C5" s="5"/>
      <c r="D5" s="12">
        <v>7.53</v>
      </c>
      <c r="E5" s="2">
        <f>((SQRT(D5)-1.279)/0.00398)</f>
        <v>368.11169517649466</v>
      </c>
      <c r="F5" s="12">
        <v>12.18</v>
      </c>
      <c r="G5" s="2">
        <f>(((75/(F5+0.24))-3.998)/0.0066)</f>
        <v>309.1889913629044</v>
      </c>
      <c r="H5" s="12">
        <v>3.31</v>
      </c>
      <c r="I5" s="2">
        <f>((SQRT(H5)-1.0935)/0.00208)</f>
        <v>348.9617980125122</v>
      </c>
      <c r="J5" s="12">
        <v>1.2</v>
      </c>
      <c r="K5" s="2">
        <f>((SQRT(J5)-0.8807)/0.00068)</f>
        <v>315.8016397210766</v>
      </c>
      <c r="L5" s="12">
        <v>45.5</v>
      </c>
      <c r="M5" s="2">
        <f>((SQRT(L5)-1.4149)/0.01039)</f>
        <v>513.0383812912436</v>
      </c>
      <c r="N5" s="12">
        <v>45.47</v>
      </c>
      <c r="O5" s="5">
        <f>(((300/(N5+0.24))-3.998)/0.0033)</f>
        <v>777.307664260191</v>
      </c>
      <c r="P5" s="12">
        <v>208</v>
      </c>
      <c r="Q5" s="5">
        <f>(((800/P5)-2.0232)/0.00647)</f>
        <v>281.7548448460349</v>
      </c>
    </row>
    <row r="6" spans="1:17" ht="15">
      <c r="A6" s="10"/>
      <c r="B6" s="8"/>
      <c r="C6" s="5"/>
      <c r="D6" s="12">
        <v>5.87</v>
      </c>
      <c r="E6" s="2">
        <f>((SQRT(D6)-1.279)/0.00398)</f>
        <v>287.3890170646089</v>
      </c>
      <c r="F6" s="12">
        <v>12.93</v>
      </c>
      <c r="G6" s="2">
        <f>(((75/(F6+0.24))-3.998)/0.0066)</f>
        <v>257.08497273417544</v>
      </c>
      <c r="H6" s="12">
        <v>3.31</v>
      </c>
      <c r="I6" s="2">
        <f>((SQRT(H6)-1.0935)/0.00208)</f>
        <v>348.9617980125122</v>
      </c>
      <c r="J6" s="12">
        <v>1.2</v>
      </c>
      <c r="K6" s="2">
        <f>((SQRT(J6)-0.8807)/0.00068)</f>
        <v>315.8016397210766</v>
      </c>
      <c r="L6" s="12"/>
      <c r="M6" s="2">
        <v>0</v>
      </c>
      <c r="N6" s="12"/>
      <c r="O6" s="5">
        <v>0</v>
      </c>
      <c r="P6" s="12"/>
      <c r="Q6" s="5">
        <v>0</v>
      </c>
    </row>
    <row r="7" spans="1:17" ht="15">
      <c r="A7" s="10">
        <f>RANK(C7,C4:C23,0)</f>
        <v>4</v>
      </c>
      <c r="B7" s="9" t="s">
        <v>36</v>
      </c>
      <c r="C7" s="5">
        <f>SUM(H7:Q7)</f>
        <v>3807.9633635756063</v>
      </c>
      <c r="D7" s="11"/>
      <c r="E7" s="2">
        <f>SUM(E4:E6)-MIN(E4:E6)</f>
        <v>744.8676745458317</v>
      </c>
      <c r="F7" s="11"/>
      <c r="G7" s="2">
        <f>SUM(G4:G6)-MIN(G4:G6)</f>
        <v>639.4805394633486</v>
      </c>
      <c r="H7" s="11"/>
      <c r="I7" s="2">
        <f>SUM(I4:I6)-MIN(I4:I6)</f>
        <v>713.6377200054033</v>
      </c>
      <c r="J7" s="11"/>
      <c r="K7" s="2">
        <f>SUM(K4:K6)-MIN(K4:K6)</f>
        <v>697.383147219809</v>
      </c>
      <c r="L7" s="11"/>
      <c r="M7" s="2">
        <f>SUM(M4:M6)-MIN(M4:M6)</f>
        <v>989.3676431467708</v>
      </c>
      <c r="N7" s="12"/>
      <c r="O7" s="2">
        <f>SUM(O4:O5)-MIN(O4:O5)</f>
        <v>777.307664260191</v>
      </c>
      <c r="P7" s="12"/>
      <c r="Q7" s="2">
        <f>SUM(Q4:Q6)-MIN(Q4:Q6)</f>
        <v>630.2671889434323</v>
      </c>
    </row>
    <row r="8" spans="1:17" ht="15">
      <c r="A8" s="10"/>
      <c r="B8" s="8"/>
      <c r="C8" s="5"/>
      <c r="D8" s="12">
        <v>8.26</v>
      </c>
      <c r="E8" s="2">
        <f>((SQRT(D8)-1.279)/0.00398)</f>
        <v>400.7591891055234</v>
      </c>
      <c r="F8" s="12">
        <v>11.06</v>
      </c>
      <c r="G8" s="2">
        <f>(((75/(F8+0.24))-3.998)/0.0066)</f>
        <v>399.87396084741204</v>
      </c>
      <c r="H8" s="12">
        <v>3.88</v>
      </c>
      <c r="I8" s="2">
        <f>((SQRT(H8)-1.0935)/0.00208)</f>
        <v>421.2844040188563</v>
      </c>
      <c r="J8" s="12">
        <v>1.35</v>
      </c>
      <c r="K8" s="2">
        <f>((SQRT(J8)-0.8807)/0.00068)</f>
        <v>413.52206450327213</v>
      </c>
      <c r="L8" s="12">
        <v>25.5</v>
      </c>
      <c r="M8" s="2">
        <f>((SQRT(L8)-1.4149)/0.01039)</f>
        <v>349.8414311050085</v>
      </c>
      <c r="N8" s="12">
        <v>46.95</v>
      </c>
      <c r="O8" s="5">
        <f>(((300/(N8+0.24))-3.998)/0.0033)</f>
        <v>714.9330559247911</v>
      </c>
      <c r="P8" s="12">
        <v>175</v>
      </c>
      <c r="Q8" s="5">
        <f>(((800/P8)-2.0232)/0.00647)</f>
        <v>393.8529476705674</v>
      </c>
    </row>
    <row r="9" spans="1:17" ht="15">
      <c r="A9" s="10"/>
      <c r="B9" s="8"/>
      <c r="C9" s="5"/>
      <c r="D9" s="12">
        <v>7.47</v>
      </c>
      <c r="E9" s="2">
        <f>((SQRT(D9)-1.279)/0.00398)</f>
        <v>365.35931501087686</v>
      </c>
      <c r="F9" s="12">
        <v>10.53</v>
      </c>
      <c r="G9" s="2">
        <f>(((75/(F9+0.24))-3.998)/0.0066)</f>
        <v>449.36186376297803</v>
      </c>
      <c r="H9" s="12">
        <v>3.95</v>
      </c>
      <c r="I9" s="2">
        <f>((SQRT(H9)-1.0935)/0.00208)</f>
        <v>429.7887939592208</v>
      </c>
      <c r="J9" s="12">
        <v>1.2</v>
      </c>
      <c r="K9" s="2">
        <f>((SQRT(J9)-0.8807)/0.00068)</f>
        <v>315.8016397210766</v>
      </c>
      <c r="L9" s="12">
        <v>30</v>
      </c>
      <c r="M9" s="2">
        <f>((SQRT(L9)-1.4149)/0.01039)</f>
        <v>390.9841746921714</v>
      </c>
      <c r="N9" s="12">
        <v>42.68</v>
      </c>
      <c r="O9" s="5">
        <f>(((300/(N9+0.24))-3.998)/0.0033)</f>
        <v>906.5904148662769</v>
      </c>
      <c r="P9" s="12">
        <v>184</v>
      </c>
      <c r="Q9" s="5">
        <f>(((800/P9)-2.0232)/0.00647)</f>
        <v>359.2930582622135</v>
      </c>
    </row>
    <row r="10" spans="1:17" ht="15">
      <c r="A10" s="10"/>
      <c r="B10" s="8"/>
      <c r="C10" s="5"/>
      <c r="D10" s="12">
        <v>6.76</v>
      </c>
      <c r="E10" s="2">
        <f>((SQRT(D10)-1.279)/0.00398)</f>
        <v>331.9095477386935</v>
      </c>
      <c r="F10" s="12">
        <v>10.79</v>
      </c>
      <c r="G10" s="2">
        <f>(((75/(F10+0.24))-3.998)/0.0066)</f>
        <v>424.4905079809886</v>
      </c>
      <c r="H10" s="12">
        <v>4</v>
      </c>
      <c r="I10" s="2">
        <f>((SQRT(H10)-1.0935)/0.00208)</f>
        <v>435.8173076923078</v>
      </c>
      <c r="J10" s="12">
        <v>1.1</v>
      </c>
      <c r="K10" s="2">
        <f>((SQRT(J10)-0.8807)/0.00068)</f>
        <v>247.21889436786998</v>
      </c>
      <c r="L10" s="12">
        <v>27</v>
      </c>
      <c r="M10" s="2">
        <f>((SQRT(L10)-1.4149)/0.01039)</f>
        <v>363.9318982393293</v>
      </c>
      <c r="N10" s="12"/>
      <c r="O10" s="5">
        <v>0</v>
      </c>
      <c r="P10" s="12">
        <v>201</v>
      </c>
      <c r="Q10" s="5">
        <f>(((800/P10)-2.0232)/0.00647)</f>
        <v>302.45741924073604</v>
      </c>
    </row>
    <row r="11" spans="1:17" ht="15">
      <c r="A11" s="10">
        <f>RANK(C11,C4:C23,0)</f>
        <v>3</v>
      </c>
      <c r="B11" s="9" t="s">
        <v>39</v>
      </c>
      <c r="C11" s="5">
        <f>SUM(H11:Q11)</f>
        <v>4009.5822996064353</v>
      </c>
      <c r="D11" s="11"/>
      <c r="E11" s="2">
        <f>SUM(E8:E10)-MIN(E8:E10)</f>
        <v>766.1185041164002</v>
      </c>
      <c r="F11" s="11"/>
      <c r="G11" s="2">
        <f>SUM(G8:G10)-MIN(G8:G10)</f>
        <v>873.8523717439666</v>
      </c>
      <c r="H11" s="11"/>
      <c r="I11" s="2">
        <f>SUM(I8:I10)-MIN(I8:I10)</f>
        <v>865.6061016515287</v>
      </c>
      <c r="J11" s="11"/>
      <c r="K11" s="2">
        <f>SUM(K8:K10)-MIN(K8:K10)</f>
        <v>729.3237042243487</v>
      </c>
      <c r="L11" s="11"/>
      <c r="M11" s="2">
        <f>SUM(M8:M10)-MIN(M8:M10)</f>
        <v>754.9160729315006</v>
      </c>
      <c r="N11" s="12"/>
      <c r="O11" s="2">
        <f>SUM(O8:O9)-MIN(O8:O9)</f>
        <v>906.590414866277</v>
      </c>
      <c r="P11" s="12"/>
      <c r="Q11" s="2">
        <f>SUM(Q8:Q10)-MIN(Q8:Q10)</f>
        <v>753.1460059327808</v>
      </c>
    </row>
    <row r="12" spans="1:17" ht="15">
      <c r="A12" s="10"/>
      <c r="B12" s="8"/>
      <c r="C12" s="5"/>
      <c r="D12" s="12">
        <v>8.97</v>
      </c>
      <c r="E12" s="2">
        <f>((SQRT(D12)-1.279)/0.00398)</f>
        <v>431.154730244821</v>
      </c>
      <c r="F12" s="12">
        <v>10.52</v>
      </c>
      <c r="G12" s="2">
        <f>(((75/(F12+0.24))-3.998)/0.0066)</f>
        <v>450.3424580376253</v>
      </c>
      <c r="H12" s="12">
        <v>3.81</v>
      </c>
      <c r="I12" s="2">
        <f>((SQRT(H12)-1.0935)/0.00208)</f>
        <v>412.7029469203431</v>
      </c>
      <c r="J12" s="12">
        <v>1.38</v>
      </c>
      <c r="K12" s="2">
        <f>((SQRT(J12)-0.8807)/0.00068)</f>
        <v>432.40295948098975</v>
      </c>
      <c r="L12" s="12">
        <v>31</v>
      </c>
      <c r="M12" s="2">
        <f>((SQRT(L12)-1.4149)/0.01039)</f>
        <v>399.6982062396556</v>
      </c>
      <c r="N12" s="12">
        <v>43.35</v>
      </c>
      <c r="O12" s="5">
        <f>(((300/(N12+0.24))-3.998)/0.0033)</f>
        <v>874.0340778744081</v>
      </c>
      <c r="P12" s="12">
        <v>167</v>
      </c>
      <c r="Q12" s="5">
        <f>(((800/P12)-2.0232)/0.00647)</f>
        <v>427.70002498866245</v>
      </c>
    </row>
    <row r="13" spans="1:17" ht="15">
      <c r="A13" s="10"/>
      <c r="B13" s="8"/>
      <c r="C13" s="5"/>
      <c r="D13" s="12">
        <v>7.77</v>
      </c>
      <c r="E13" s="2">
        <f>((SQRT(D13)-1.279)/0.00398)</f>
        <v>379.0130585309726</v>
      </c>
      <c r="F13" s="12">
        <v>10.6</v>
      </c>
      <c r="G13" s="2">
        <f>(((75/(F13+0.24))-3.998)/0.0066)</f>
        <v>442.5483618472548</v>
      </c>
      <c r="H13" s="12">
        <v>3.88</v>
      </c>
      <c r="I13" s="2">
        <f>((SQRT(H13)-1.0935)/0.00208)</f>
        <v>421.2844040188563</v>
      </c>
      <c r="J13" s="12">
        <v>1.25</v>
      </c>
      <c r="K13" s="2">
        <f>((SQRT(J13)-0.8807)/0.00068)</f>
        <v>349.0205716910218</v>
      </c>
      <c r="L13" s="12">
        <v>53</v>
      </c>
      <c r="M13" s="2">
        <f>((SQRT(L13)-1.4149)/0.01039)</f>
        <v>564.5052828951412</v>
      </c>
      <c r="N13" s="12">
        <v>47.07</v>
      </c>
      <c r="O13" s="5">
        <f>(((300/(N13+0.24))-3.998)/0.0033)</f>
        <v>710.0466939528446</v>
      </c>
      <c r="P13" s="12">
        <v>167.5</v>
      </c>
      <c r="Q13" s="5">
        <f>(((800/P13)-2.0232)/0.00647)</f>
        <v>425.4898613578167</v>
      </c>
    </row>
    <row r="14" spans="1:17" ht="15">
      <c r="A14" s="10"/>
      <c r="B14" s="8"/>
      <c r="C14" s="5"/>
      <c r="D14" s="12">
        <v>6.34</v>
      </c>
      <c r="E14" s="2">
        <f>((SQRT(D14)-1.279)/0.00398)</f>
        <v>311.2903674378981</v>
      </c>
      <c r="F14" s="12">
        <v>11.92</v>
      </c>
      <c r="G14" s="2">
        <f>(((75/(F14+0.24))-3.998)/0.0066)</f>
        <v>328.7519936204147</v>
      </c>
      <c r="H14" s="12">
        <v>4.5</v>
      </c>
      <c r="I14" s="2">
        <f>((SQRT(H14)-1.0935)/0.00208)</f>
        <v>494.1443959421359</v>
      </c>
      <c r="J14" s="12">
        <v>1.2</v>
      </c>
      <c r="K14" s="2">
        <f>((SQRT(J14)-0.8807)/0.00068)</f>
        <v>315.8016397210766</v>
      </c>
      <c r="L14" s="12">
        <v>36.5</v>
      </c>
      <c r="M14" s="2">
        <f>((SQRT(L14)-1.4149)/0.01039)</f>
        <v>445.29576388809295</v>
      </c>
      <c r="N14" s="12"/>
      <c r="O14" s="5">
        <v>0</v>
      </c>
      <c r="P14" s="12"/>
      <c r="Q14" s="5">
        <v>0</v>
      </c>
    </row>
    <row r="15" spans="1:17" ht="15">
      <c r="A15" s="10">
        <f>RANK(C15,C4:C23,0)</f>
        <v>1</v>
      </c>
      <c r="B15" s="9" t="s">
        <v>38</v>
      </c>
      <c r="C15" s="5">
        <f>SUM(H15:Q15)</f>
        <v>4433.877342137125</v>
      </c>
      <c r="D15" s="11"/>
      <c r="E15" s="2">
        <f>SUM(E12:E14)-MIN(E12:E14)</f>
        <v>810.1677887757937</v>
      </c>
      <c r="F15" s="11"/>
      <c r="G15" s="2">
        <f>SUM(G12:G14)-MIN(G12:G14)</f>
        <v>892.8908198848801</v>
      </c>
      <c r="H15" s="11"/>
      <c r="I15" s="2">
        <f>SUM(I12:I14)-MIN(I12:I14)</f>
        <v>915.4287999609921</v>
      </c>
      <c r="J15" s="11"/>
      <c r="K15" s="2">
        <f>SUM(K12:K14)-MIN(K12:K14)</f>
        <v>781.4235311720115</v>
      </c>
      <c r="L15" s="11"/>
      <c r="M15" s="2">
        <f>SUM(M12:M14)-MIN(M12:M14)</f>
        <v>1009.8010467832344</v>
      </c>
      <c r="N15" s="12"/>
      <c r="O15" s="2">
        <f>SUM(O12:O13)-MIN(O12:O13)</f>
        <v>874.034077874408</v>
      </c>
      <c r="P15" s="12"/>
      <c r="Q15" s="2">
        <f>SUM(Q12:Q14)-MIN(Q12:Q14)</f>
        <v>853.1898863464792</v>
      </c>
    </row>
    <row r="16" spans="1:17" ht="15">
      <c r="A16" s="10"/>
      <c r="B16" s="8"/>
      <c r="C16" s="5"/>
      <c r="D16" s="12">
        <v>7.26</v>
      </c>
      <c r="E16" s="2">
        <f>((SQRT(D16)-1.279)/0.00398)</f>
        <v>355.63786860841606</v>
      </c>
      <c r="F16" s="12">
        <v>11.05</v>
      </c>
      <c r="G16" s="2">
        <f>(((75/(F16+0.24))-3.998)/0.0066)</f>
        <v>400.7646885149098</v>
      </c>
      <c r="H16" s="12">
        <v>3.07</v>
      </c>
      <c r="I16" s="2">
        <f>((SQRT(H16)-1.0935)/0.00208)</f>
        <v>316.65458980457845</v>
      </c>
      <c r="J16" s="12">
        <v>1.2</v>
      </c>
      <c r="K16" s="2">
        <f>((SQRT(J16)-0.8807)/0.00068)</f>
        <v>315.8016397210766</v>
      </c>
      <c r="L16" s="12">
        <v>24</v>
      </c>
      <c r="M16" s="2">
        <f>((SQRT(L16)-1.4149)/0.01039)</f>
        <v>335.3300756079264</v>
      </c>
      <c r="N16" s="12">
        <v>45.2</v>
      </c>
      <c r="O16" s="5">
        <f>(((300/(N16+0.24))-3.998)/0.0033)</f>
        <v>789.1250533504051</v>
      </c>
      <c r="P16" s="12">
        <v>187.5</v>
      </c>
      <c r="Q16" s="5">
        <f>(((800/P16)-2.0232)/0.00647)</f>
        <v>346.74909840288507</v>
      </c>
    </row>
    <row r="17" spans="1:17" ht="15">
      <c r="A17" s="10"/>
      <c r="B17" s="8"/>
      <c r="C17" s="5"/>
      <c r="D17" s="12">
        <v>7.05</v>
      </c>
      <c r="E17" s="2">
        <f>((SQRT(D17)-1.279)/0.00398)</f>
        <v>345.77477624883187</v>
      </c>
      <c r="F17" s="12">
        <v>11.72</v>
      </c>
      <c r="G17" s="2">
        <f>(((75/(F17+0.24))-3.998)/0.0066)</f>
        <v>344.37924394446117</v>
      </c>
      <c r="H17" s="12">
        <v>3.72</v>
      </c>
      <c r="I17" s="2">
        <f>((SQRT(H17)-1.0935)/0.00208)</f>
        <v>401.5529577877843</v>
      </c>
      <c r="J17" s="12">
        <v>1.2</v>
      </c>
      <c r="K17" s="2">
        <f>((SQRT(J17)-0.8807)/0.00068)</f>
        <v>315.8016397210766</v>
      </c>
      <c r="L17" s="12">
        <v>30.5</v>
      </c>
      <c r="M17" s="2">
        <f>((SQRT(L17)-1.4149)/0.01039)</f>
        <v>395.35904798783736</v>
      </c>
      <c r="N17" s="12"/>
      <c r="O17" s="5">
        <v>0</v>
      </c>
      <c r="P17" s="12">
        <v>191</v>
      </c>
      <c r="Q17" s="5">
        <f>(((800/P17)-2.0232)/0.00647)</f>
        <v>334.6648648211237</v>
      </c>
    </row>
    <row r="18" spans="1:17" ht="15">
      <c r="A18" s="10"/>
      <c r="B18" s="8"/>
      <c r="C18" s="5"/>
      <c r="D18" s="12">
        <v>4.29</v>
      </c>
      <c r="E18" s="2">
        <f>((SQRT(D18)-1.279)/0.00398)</f>
        <v>199.05314515597937</v>
      </c>
      <c r="F18" s="12"/>
      <c r="G18" s="2">
        <v>0</v>
      </c>
      <c r="H18" s="12">
        <v>3.94</v>
      </c>
      <c r="I18" s="2">
        <f>((SQRT(H18)-1.0935)/0.00208)</f>
        <v>428.57852121534665</v>
      </c>
      <c r="J18" s="12"/>
      <c r="K18" s="2">
        <v>0</v>
      </c>
      <c r="L18" s="12">
        <v>30.5</v>
      </c>
      <c r="M18" s="2">
        <f>((SQRT(L18)-1.4149)/0.01039)</f>
        <v>395.35904798783736</v>
      </c>
      <c r="N18" s="12"/>
      <c r="O18" s="5">
        <v>0</v>
      </c>
      <c r="P18" s="12"/>
      <c r="Q18" s="5">
        <v>0</v>
      </c>
    </row>
    <row r="19" spans="1:17" ht="15">
      <c r="A19" s="10">
        <f>RANK(C19,C4:C23,0)</f>
        <v>5</v>
      </c>
      <c r="B19" s="9" t="s">
        <v>37</v>
      </c>
      <c r="C19" s="5">
        <f>SUM(H19:Q19)</f>
        <v>3722.9918709953727</v>
      </c>
      <c r="D19" s="11"/>
      <c r="E19" s="2">
        <f>SUM(E16:E18)-MIN(E16:E18)</f>
        <v>701.4126448572479</v>
      </c>
      <c r="F19" s="11"/>
      <c r="G19" s="2">
        <f>SUM(G16:G18)-MIN(G16:G18)</f>
        <v>745.143932459371</v>
      </c>
      <c r="H19" s="11"/>
      <c r="I19" s="2">
        <f>SUM(I16:I18)-MIN(I16:I18)</f>
        <v>830.131479003131</v>
      </c>
      <c r="J19" s="11"/>
      <c r="K19" s="2">
        <f>SUM(K16:K18)-MIN(K16:K18)</f>
        <v>631.6032794421532</v>
      </c>
      <c r="L19" s="11"/>
      <c r="M19" s="2">
        <f>SUM(M16:M18)-MIN(M16:M18)</f>
        <v>790.7180959756747</v>
      </c>
      <c r="N19" s="12"/>
      <c r="O19" s="2">
        <f>SUM(O16:O17)-MIN(O16:O17)</f>
        <v>789.1250533504051</v>
      </c>
      <c r="P19" s="12"/>
      <c r="Q19" s="2">
        <f>SUM(Q16:Q18)-MIN(Q16:Q18)</f>
        <v>681.4139632240087</v>
      </c>
    </row>
    <row r="20" spans="1:17" ht="15">
      <c r="A20" s="10"/>
      <c r="B20" s="8"/>
      <c r="C20" s="5"/>
      <c r="D20" s="12">
        <v>9.65</v>
      </c>
      <c r="E20" s="2">
        <f>((SQRT(D20)-1.279)/0.00398)</f>
        <v>459.1570134175411</v>
      </c>
      <c r="F20" s="12">
        <v>11.8</v>
      </c>
      <c r="G20" s="2">
        <f>(((75/(F20+0.24))-3.998)/0.0066)</f>
        <v>338.066042484647</v>
      </c>
      <c r="H20" s="12">
        <v>3.42</v>
      </c>
      <c r="I20" s="2">
        <f>((SQRT(H20)-1.0935)/0.00208)</f>
        <v>363.3770196589871</v>
      </c>
      <c r="J20" s="12">
        <v>1.3</v>
      </c>
      <c r="K20" s="2">
        <f>((SQRT(J20)-0.8807)/0.00068)</f>
        <v>381.5815074987323</v>
      </c>
      <c r="L20" s="12">
        <v>33</v>
      </c>
      <c r="M20" s="2">
        <f>((SQRT(L20)-1.4149)/0.01039)</f>
        <v>416.714402939175</v>
      </c>
      <c r="N20" s="12">
        <v>43.52</v>
      </c>
      <c r="O20" s="5">
        <f>(((300/(N20+0.24))-3.998)/0.0033)</f>
        <v>865.932081325134</v>
      </c>
      <c r="P20" s="12">
        <v>178</v>
      </c>
      <c r="Q20" s="5">
        <f>(((800/P20)-2.0232)/0.00647)</f>
        <v>381.9446711703107</v>
      </c>
    </row>
    <row r="21" spans="1:17" ht="15">
      <c r="A21" s="10"/>
      <c r="B21" s="8"/>
      <c r="C21" s="5"/>
      <c r="D21" s="12">
        <v>6.94</v>
      </c>
      <c r="E21" s="2">
        <f>((SQRT(D21)-1.279)/0.00398)</f>
        <v>340.54974232761265</v>
      </c>
      <c r="F21" s="12">
        <v>11.17</v>
      </c>
      <c r="G21" s="2">
        <f>(((75/(F21+0.24))-3.998)/0.0066)</f>
        <v>390.1790030010888</v>
      </c>
      <c r="H21" s="12">
        <v>3.71</v>
      </c>
      <c r="I21" s="2">
        <f>((SQRT(H21)-1.0935)/0.00208)</f>
        <v>400.30578289703</v>
      </c>
      <c r="J21" s="12">
        <v>1.3</v>
      </c>
      <c r="K21" s="2">
        <f>((SQRT(J21)-0.8807)/0.00068)</f>
        <v>381.5815074987323</v>
      </c>
      <c r="L21" s="12">
        <v>27</v>
      </c>
      <c r="M21" s="2">
        <f>((SQRT(L21)-1.4149)/0.01039)</f>
        <v>363.9318982393293</v>
      </c>
      <c r="N21" s="12">
        <v>49.67</v>
      </c>
      <c r="O21" s="5">
        <f>(((300/(N21+0.24))-3.998)/0.0033)</f>
        <v>609.945295471242</v>
      </c>
      <c r="P21" s="12">
        <v>184</v>
      </c>
      <c r="Q21" s="5">
        <f>(((800/P21)-2.0232)/0.00647)</f>
        <v>359.2930582622135</v>
      </c>
    </row>
    <row r="22" spans="1:17" ht="15">
      <c r="A22" s="10"/>
      <c r="B22" s="8"/>
      <c r="C22" s="5"/>
      <c r="D22" s="12"/>
      <c r="E22" s="2">
        <v>0</v>
      </c>
      <c r="F22" s="12">
        <v>11.26</v>
      </c>
      <c r="G22" s="2">
        <f>(((75/(F22+0.24))-3.998)/0.0066)</f>
        <v>382.38471673254276</v>
      </c>
      <c r="H22" s="12">
        <v>4.32</v>
      </c>
      <c r="I22" s="2">
        <f>((SQRT(H22)-1.0935)/0.00208)</f>
        <v>473.53892744358325</v>
      </c>
      <c r="J22" s="12">
        <v>1.2</v>
      </c>
      <c r="K22" s="2">
        <f>((SQRT(J22)-0.8807)/0.00068)</f>
        <v>315.8016397210766</v>
      </c>
      <c r="L22" s="12"/>
      <c r="M22" s="2">
        <v>0</v>
      </c>
      <c r="N22" s="12"/>
      <c r="O22" s="5">
        <v>0</v>
      </c>
      <c r="P22" s="12"/>
      <c r="Q22" s="5">
        <v>0</v>
      </c>
    </row>
    <row r="23" spans="1:17" ht="15">
      <c r="A23" s="10">
        <f>RANK(C23,C4:C23,0)</f>
        <v>2</v>
      </c>
      <c r="B23" s="9" t="s">
        <v>43</v>
      </c>
      <c r="C23" s="5">
        <f>SUM(H23:Q23)</f>
        <v>4024.8238372742408</v>
      </c>
      <c r="D23" s="11"/>
      <c r="E23" s="2">
        <f>SUM(E20:E22)-MIN(E20:E22)</f>
        <v>799.7067557451537</v>
      </c>
      <c r="F23" s="11"/>
      <c r="G23" s="2">
        <f>SUM(G20:G22)-MIN(G20:G22)</f>
        <v>772.5637197336315</v>
      </c>
      <c r="H23" s="11"/>
      <c r="I23" s="2">
        <f>SUM(I20:I22)-MIN(I20:I22)</f>
        <v>873.8447103406133</v>
      </c>
      <c r="J23" s="11"/>
      <c r="K23" s="2">
        <f>SUM(K20:K22)-MIN(K20:K22)</f>
        <v>763.1630149974646</v>
      </c>
      <c r="L23" s="11"/>
      <c r="M23" s="2">
        <f>SUM(M20:M22)-MIN(M20:M22)</f>
        <v>780.6463011785042</v>
      </c>
      <c r="N23" s="12"/>
      <c r="O23" s="2">
        <f>SUM(O20:O21)-MIN(O20:O21)</f>
        <v>865.9320813251342</v>
      </c>
      <c r="P23" s="12"/>
      <c r="Q23" s="2">
        <f>SUM(Q20:Q22)-MIN(Q20:Q22)</f>
        <v>741.2377294325242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zoomScalePageLayoutView="0" workbookViewId="0" topLeftCell="A1">
      <selection activeCell="N17" sqref="N17"/>
    </sheetView>
  </sheetViews>
  <sheetFormatPr defaultColWidth="11.421875" defaultRowHeight="15"/>
  <cols>
    <col min="1" max="1" width="8.8515625" style="0" bestFit="1" customWidth="1"/>
    <col min="2" max="2" width="28.8515625" style="0" bestFit="1" customWidth="1"/>
    <col min="3" max="3" width="18.7109375" style="0" bestFit="1" customWidth="1"/>
    <col min="4" max="4" width="9.140625" style="0" customWidth="1"/>
    <col min="5" max="5" width="9.57421875" style="0" bestFit="1" customWidth="1"/>
    <col min="6" max="6" width="8.421875" style="0" customWidth="1"/>
    <col min="7" max="7" width="10.28125" style="0" bestFit="1" customWidth="1"/>
    <col min="8" max="8" width="9.8515625" style="0" customWidth="1"/>
    <col min="9" max="9" width="9.57421875" style="0" bestFit="1" customWidth="1"/>
    <col min="10" max="10" width="8.8515625" style="0" customWidth="1"/>
    <col min="11" max="11" width="8.28125" style="0" bestFit="1" customWidth="1"/>
    <col min="12" max="12" width="9.00390625" style="0" bestFit="1" customWidth="1"/>
    <col min="13" max="13" width="12.140625" style="0" bestFit="1" customWidth="1"/>
    <col min="14" max="14" width="8.28125" style="0" bestFit="1" customWidth="1"/>
    <col min="15" max="15" width="8.8515625" style="0" bestFit="1" customWidth="1"/>
  </cols>
  <sheetData>
    <row r="1" spans="1:15" ht="19.5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21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">
      <c r="A4" s="10"/>
      <c r="B4" s="2"/>
      <c r="C4" s="5"/>
      <c r="D4" s="12">
        <v>8.98</v>
      </c>
      <c r="E4" s="2">
        <f>(((50/(D4+0.24))-3.648)/0.0066)</f>
        <v>268.93840794057706</v>
      </c>
      <c r="F4" s="12">
        <v>1.05</v>
      </c>
      <c r="G4" s="2">
        <f>((SQRT(F4)-0.8807)/0.00068)</f>
        <v>211.75746558229395</v>
      </c>
      <c r="H4" s="12">
        <v>26.5</v>
      </c>
      <c r="I4" s="2">
        <f>((SQRT(H4)-2.0232)/0.00874)</f>
        <v>357.5074451365561</v>
      </c>
      <c r="J4" s="12">
        <v>3.71</v>
      </c>
      <c r="K4" s="2">
        <f>((SQRT(J4)-1.0935)/0.00208)</f>
        <v>400.30578289703</v>
      </c>
      <c r="L4" s="12">
        <v>34.13</v>
      </c>
      <c r="M4" s="5">
        <f>(((200/(L4+0.24))-3.648)/0.0033)</f>
        <v>657.8873400869325</v>
      </c>
      <c r="N4" s="12">
        <v>184</v>
      </c>
      <c r="O4" s="5">
        <f>(((800/N4)-2.0232)/0.00647)</f>
        <v>359.2930582622135</v>
      </c>
    </row>
    <row r="5" spans="1:15" ht="15">
      <c r="A5" s="10"/>
      <c r="B5" s="2"/>
      <c r="C5" s="5"/>
      <c r="D5" s="12">
        <v>8.47</v>
      </c>
      <c r="E5" s="2">
        <f>(((50/(D5+0.24))-3.648)/0.0066)</f>
        <v>317.04971645270143</v>
      </c>
      <c r="F5" s="12">
        <v>1.05</v>
      </c>
      <c r="G5" s="2">
        <f>((SQRT(F5)-0.8807)/0.00068)</f>
        <v>211.75746558229395</v>
      </c>
      <c r="H5" s="12">
        <v>17</v>
      </c>
      <c r="I5" s="2">
        <f>((SQRT(H5)-2.0232)/0.00874)</f>
        <v>240.26380155808474</v>
      </c>
      <c r="J5" s="12">
        <v>4.75</v>
      </c>
      <c r="K5" s="2">
        <f>((SQRT(J5)-1.0935)/0.00208)</f>
        <v>522.0910921972775</v>
      </c>
      <c r="L5" s="12">
        <v>30.21</v>
      </c>
      <c r="M5" s="5">
        <f>(((200/(L5+0.24))-3.648)/0.0033)</f>
        <v>884.8922724784793</v>
      </c>
      <c r="N5" s="12">
        <v>191</v>
      </c>
      <c r="O5" s="5">
        <f aca="true" t="shared" si="0" ref="O5:O14">(((800/N5)-2.0232)/0.00647)</f>
        <v>334.6648648211237</v>
      </c>
    </row>
    <row r="6" spans="1:15" ht="15">
      <c r="A6" s="17"/>
      <c r="B6" s="2"/>
      <c r="C6" s="5"/>
      <c r="D6" s="12">
        <v>7.98</v>
      </c>
      <c r="E6" s="2">
        <f>(((50/(D6+0.24))-3.648)/0.0066)</f>
        <v>368.8977364889772</v>
      </c>
      <c r="F6" s="12">
        <v>1.15</v>
      </c>
      <c r="G6" s="2">
        <f>((SQRT(F6)-0.8807)/0.00068)</f>
        <v>281.88313158288355</v>
      </c>
      <c r="H6" s="12">
        <v>17.5</v>
      </c>
      <c r="I6" s="2">
        <f>((SQRT(H6)-2.0232)/0.00874)</f>
        <v>247.15104492796084</v>
      </c>
      <c r="J6" s="12">
        <v>3.16</v>
      </c>
      <c r="K6" s="2">
        <f>((SQRT(J6)-1.0935)/0.00208)</f>
        <v>328.9129247418836</v>
      </c>
      <c r="L6" s="12"/>
      <c r="M6" s="5">
        <v>0</v>
      </c>
      <c r="N6" s="12">
        <v>206</v>
      </c>
      <c r="O6" s="5">
        <f t="shared" si="0"/>
        <v>287.5262976245855</v>
      </c>
    </row>
    <row r="7" spans="1:15" ht="15">
      <c r="A7" s="10">
        <f>RANK(C7,C4:C15,0)</f>
        <v>2</v>
      </c>
      <c r="B7" s="6" t="s">
        <v>45</v>
      </c>
      <c r="C7" s="5">
        <f>SUM(D7:O7)</f>
        <v>4285.493610827497</v>
      </c>
      <c r="D7" s="11"/>
      <c r="E7" s="2">
        <f>SUM(E4:E6)-MIN(E4:E6)</f>
        <v>685.9474529416786</v>
      </c>
      <c r="F7" s="11"/>
      <c r="G7" s="2">
        <f>SUM(G4:G6)-MIN(G4:G6)</f>
        <v>493.64059716517744</v>
      </c>
      <c r="H7" s="11"/>
      <c r="I7" s="2">
        <f>SUM(I4:I6)-MIN(I4:I6)</f>
        <v>604.6584900645169</v>
      </c>
      <c r="J7" s="11"/>
      <c r="K7" s="2">
        <f>SUM(K4:K6)-MIN(K4:K6)</f>
        <v>922.3968750943075</v>
      </c>
      <c r="L7" s="11"/>
      <c r="M7" s="2">
        <f>SUM(M4:M5)-MIN(M4:M5)</f>
        <v>884.8922724784793</v>
      </c>
      <c r="N7" s="12"/>
      <c r="O7" s="2">
        <f>SUM(O4:O6)-MIN(O4:O6)</f>
        <v>693.9579230833372</v>
      </c>
    </row>
    <row r="8" spans="1:15" ht="15">
      <c r="A8" s="10"/>
      <c r="B8" s="2"/>
      <c r="C8" s="5"/>
      <c r="D8" s="12">
        <v>8.81</v>
      </c>
      <c r="E8" s="2">
        <f>(((50/(D8+0.24))-3.648)/0.0066)</f>
        <v>284.3730118868239</v>
      </c>
      <c r="F8" s="12">
        <v>1.23</v>
      </c>
      <c r="G8" s="2">
        <f>((SQRT(F8)-0.8807)/0.00068)</f>
        <v>335.81419211903176</v>
      </c>
      <c r="H8" s="12">
        <v>24.5</v>
      </c>
      <c r="I8" s="2">
        <f>((SQRT(H8)-2.0232)/0.00874)</f>
        <v>334.8452480899122</v>
      </c>
      <c r="J8" s="12">
        <v>4.36</v>
      </c>
      <c r="K8" s="2">
        <f>((SQRT(J8)-1.0935)/0.00208)</f>
        <v>478.15447201062995</v>
      </c>
      <c r="L8" s="12">
        <v>30.34</v>
      </c>
      <c r="M8" s="5">
        <f>(((200/(L8+0.24))-3.648)/0.0033)</f>
        <v>876.431020472878</v>
      </c>
      <c r="N8" s="12">
        <v>164</v>
      </c>
      <c r="O8" s="5">
        <f t="shared" si="0"/>
        <v>441.2440155313454</v>
      </c>
    </row>
    <row r="9" spans="1:15" ht="15">
      <c r="A9" s="10"/>
      <c r="B9" s="2"/>
      <c r="C9" s="5"/>
      <c r="D9" s="12">
        <v>8.52</v>
      </c>
      <c r="E9" s="2">
        <f>(((50/(D9+0.24))-3.648)/0.0066)</f>
        <v>312.08523592085237</v>
      </c>
      <c r="F9" s="12">
        <v>1.1</v>
      </c>
      <c r="G9" s="2">
        <f>((SQRT(F9)-0.8807)/0.00068)</f>
        <v>247.21889436786998</v>
      </c>
      <c r="H9" s="12">
        <v>26.5</v>
      </c>
      <c r="I9" s="2">
        <f>((SQRT(H9)-2.0232)/0.00874)</f>
        <v>357.5074451365561</v>
      </c>
      <c r="J9" s="12">
        <v>3.21</v>
      </c>
      <c r="K9" s="2">
        <f>((SQRT(J9)-1.0935)/0.00208)</f>
        <v>335.6477339985057</v>
      </c>
      <c r="L9" s="12"/>
      <c r="M9" s="5">
        <v>0</v>
      </c>
      <c r="N9" s="12">
        <v>172</v>
      </c>
      <c r="O9" s="5">
        <f t="shared" si="0"/>
        <v>406.1766291650193</v>
      </c>
    </row>
    <row r="10" spans="1:15" ht="15">
      <c r="A10" s="10"/>
      <c r="B10" s="2"/>
      <c r="C10" s="5"/>
      <c r="D10" s="12">
        <v>7.69</v>
      </c>
      <c r="E10" s="2">
        <f>(((50/(D10+0.24))-3.648)/0.0066)</f>
        <v>402.60155145401035</v>
      </c>
      <c r="F10" s="12">
        <v>1.1</v>
      </c>
      <c r="G10" s="2">
        <f>((SQRT(F10)-0.8807)/0.00068)</f>
        <v>247.21889436786998</v>
      </c>
      <c r="H10" s="12">
        <v>26</v>
      </c>
      <c r="I10" s="2">
        <f>((SQRT(H10)-2.0232)/0.00874)</f>
        <v>351.92442947285866</v>
      </c>
      <c r="J10" s="12"/>
      <c r="K10" s="2">
        <v>0</v>
      </c>
      <c r="L10" s="12"/>
      <c r="M10" s="5">
        <v>0</v>
      </c>
      <c r="N10" s="12">
        <v>196</v>
      </c>
      <c r="O10" s="5">
        <f t="shared" si="0"/>
        <v>318.15033277607796</v>
      </c>
    </row>
    <row r="11" spans="1:15" ht="15">
      <c r="A11" s="10">
        <f>RANK(C11,C4:C15,0)</f>
        <v>1</v>
      </c>
      <c r="B11" s="6" t="s">
        <v>42</v>
      </c>
      <c r="C11" s="5">
        <f>SUM(D11:O11)</f>
        <v>4544.805619649558</v>
      </c>
      <c r="D11" s="11"/>
      <c r="E11" s="2">
        <f>SUM(E8:E10)-MIN(E8:E10)</f>
        <v>714.6867873748629</v>
      </c>
      <c r="F11" s="11"/>
      <c r="G11" s="2">
        <f>SUM(G8:G10)-MIN(G8:G10)</f>
        <v>583.0330864869018</v>
      </c>
      <c r="H11" s="11"/>
      <c r="I11" s="2">
        <f>SUM(I8:I10)-MIN(I8:I10)</f>
        <v>709.4318746094148</v>
      </c>
      <c r="J11" s="11"/>
      <c r="K11" s="2">
        <f>SUM(K8:K10)-MIN(K8:K10)</f>
        <v>813.8022060091357</v>
      </c>
      <c r="L11" s="11"/>
      <c r="M11" s="2">
        <f>SUM(M8:M9)-MIN(M8:M9)</f>
        <v>876.431020472878</v>
      </c>
      <c r="N11" s="12"/>
      <c r="O11" s="2">
        <f>SUM(O8:O10)-MIN(O8:O10)</f>
        <v>847.4206446963647</v>
      </c>
    </row>
    <row r="12" spans="1:15" ht="15">
      <c r="A12" s="10"/>
      <c r="B12" s="2"/>
      <c r="C12" s="5"/>
      <c r="D12" s="12">
        <v>7.5</v>
      </c>
      <c r="E12" s="2">
        <f>(((50/(D12+0.24))-3.648)/0.0066)</f>
        <v>426.0527758202177</v>
      </c>
      <c r="F12" s="12">
        <v>1.05</v>
      </c>
      <c r="G12" s="2">
        <f>((SQRT(F12)-0.8807)/0.00068)</f>
        <v>211.75746558229395</v>
      </c>
      <c r="H12" s="12">
        <v>27</v>
      </c>
      <c r="I12" s="2">
        <f>((SQRT(H12)-2.0232)/0.00874)</f>
        <v>363.0380346346261</v>
      </c>
      <c r="J12" s="12">
        <v>3.42</v>
      </c>
      <c r="K12" s="2">
        <f>((SQRT(J12)-1.0935)/0.00208)</f>
        <v>363.3770196589871</v>
      </c>
      <c r="L12" s="12">
        <v>31.42</v>
      </c>
      <c r="M12" s="5">
        <f>(((200/(L12+0.24))-3.648)/0.0033)</f>
        <v>808.8240586534964</v>
      </c>
      <c r="N12" s="12">
        <v>199</v>
      </c>
      <c r="O12" s="5">
        <f t="shared" si="0"/>
        <v>308.63995402048874</v>
      </c>
    </row>
    <row r="13" spans="1:15" ht="15">
      <c r="A13" s="10"/>
      <c r="B13" s="2"/>
      <c r="C13" s="5"/>
      <c r="D13" s="12">
        <v>7.59</v>
      </c>
      <c r="E13" s="2">
        <f>(((50/(D13+0.24))-3.648)/0.0066)</f>
        <v>414.80243043461434</v>
      </c>
      <c r="F13" s="12">
        <v>1.15</v>
      </c>
      <c r="G13" s="2">
        <f>((SQRT(F13)-0.8807)/0.00068)</f>
        <v>281.88313158288355</v>
      </c>
      <c r="H13" s="12">
        <v>19</v>
      </c>
      <c r="I13" s="2">
        <f>((SQRT(H13)-2.0232)/0.00874)</f>
        <v>267.24244205270867</v>
      </c>
      <c r="J13" s="12">
        <v>3.47</v>
      </c>
      <c r="K13" s="2">
        <f>((SQRT(J13)-1.0935)/0.00208)</f>
        <v>369.8526927979404</v>
      </c>
      <c r="L13" s="12">
        <v>31.16</v>
      </c>
      <c r="M13" s="5">
        <f>(((200/(L13+0.24))-3.648)/0.0033)</f>
        <v>824.6747732098052</v>
      </c>
      <c r="N13" s="12">
        <v>204</v>
      </c>
      <c r="O13" s="5">
        <f t="shared" si="0"/>
        <v>293.4109161438918</v>
      </c>
    </row>
    <row r="14" spans="1:15" ht="15">
      <c r="A14" s="10"/>
      <c r="B14" s="2"/>
      <c r="C14" s="5"/>
      <c r="D14" s="12">
        <v>7.7</v>
      </c>
      <c r="E14" s="2">
        <f>(((50/(D14+0.24))-3.648)/0.0066)</f>
        <v>401.39836653690554</v>
      </c>
      <c r="F14" s="12"/>
      <c r="G14" s="2">
        <v>0</v>
      </c>
      <c r="H14" s="12"/>
      <c r="I14" s="2">
        <v>0</v>
      </c>
      <c r="J14" s="12"/>
      <c r="K14" s="2">
        <v>0</v>
      </c>
      <c r="L14" s="12"/>
      <c r="M14" s="5">
        <v>0</v>
      </c>
      <c r="N14" s="12"/>
      <c r="O14" s="5">
        <v>0</v>
      </c>
    </row>
    <row r="15" spans="1:15" ht="15">
      <c r="A15" s="10">
        <f>RANK(C15,C4:C15,0)</f>
        <v>3</v>
      </c>
      <c r="B15" s="6" t="s">
        <v>43</v>
      </c>
      <c r="C15" s="5">
        <f>SUM(D15:O15)</f>
        <v>4124.731635938458</v>
      </c>
      <c r="D15" s="11"/>
      <c r="E15" s="2">
        <f>SUM(E12:E14)-MIN(E12:E14)</f>
        <v>840.855206254832</v>
      </c>
      <c r="F15" s="11"/>
      <c r="G15" s="2">
        <f>SUM(G12:G14)-MIN(G12:G14)</f>
        <v>493.6405971651775</v>
      </c>
      <c r="H15" s="11"/>
      <c r="I15" s="2">
        <f>SUM(I12:I14)-MIN(I12:I14)</f>
        <v>630.2804766873348</v>
      </c>
      <c r="J15" s="11"/>
      <c r="K15" s="2">
        <f>SUM(K12:K14)-MIN(K12:K14)</f>
        <v>733.2297124569275</v>
      </c>
      <c r="L15" s="11"/>
      <c r="M15" s="2">
        <f>SUM(M12:M13)-MIN(M12:M13)</f>
        <v>824.6747732098052</v>
      </c>
      <c r="N15" s="12"/>
      <c r="O15" s="2">
        <f>SUM(O12:O14)-MIN(O12:O14)</f>
        <v>602.0508701643805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46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">
      <c r="A5" s="22" t="s">
        <v>16</v>
      </c>
      <c r="B5" s="22" t="s">
        <v>0</v>
      </c>
      <c r="C5" s="22" t="s">
        <v>24</v>
      </c>
      <c r="D5" s="22"/>
      <c r="E5" s="22"/>
      <c r="F5" s="22" t="s">
        <v>16</v>
      </c>
      <c r="G5" s="22" t="s">
        <v>0</v>
      </c>
      <c r="H5" s="22" t="s">
        <v>24</v>
      </c>
      <c r="I5" s="22"/>
      <c r="J5" s="18"/>
    </row>
    <row r="6" spans="1:10" ht="1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">
      <c r="A7" s="22" t="s">
        <v>30</v>
      </c>
      <c r="B7" s="22" t="s">
        <v>35</v>
      </c>
      <c r="C7" s="23">
        <f>'WK II m'!C7</f>
        <v>6851.13622245982</v>
      </c>
      <c r="D7" s="23"/>
      <c r="E7" s="22"/>
      <c r="F7" s="22" t="s">
        <v>30</v>
      </c>
      <c r="G7" s="22" t="s">
        <v>37</v>
      </c>
      <c r="H7" s="23">
        <f>('WK II w'!C7)</f>
        <v>5368.015484758275</v>
      </c>
      <c r="I7" s="23"/>
      <c r="J7" s="18"/>
    </row>
    <row r="8" spans="1:10" ht="15">
      <c r="A8" s="22" t="s">
        <v>31</v>
      </c>
      <c r="B8" s="22" t="s">
        <v>42</v>
      </c>
      <c r="C8" s="23">
        <f>'WK II m'!C11</f>
        <v>6460.584916299559</v>
      </c>
      <c r="D8" s="23"/>
      <c r="E8" s="22"/>
      <c r="F8" s="22" t="s">
        <v>31</v>
      </c>
      <c r="G8" s="22" t="s">
        <v>43</v>
      </c>
      <c r="H8" s="23">
        <f>'WK II w'!C11</f>
        <v>4333.656153265871</v>
      </c>
      <c r="I8" s="23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0" t="s">
        <v>25</v>
      </c>
      <c r="B12" s="21"/>
      <c r="C12" s="23"/>
      <c r="D12" s="20"/>
      <c r="E12" s="20"/>
      <c r="F12" s="20" t="s">
        <v>28</v>
      </c>
      <c r="G12" s="20"/>
      <c r="H12" s="22"/>
      <c r="I12" s="22"/>
      <c r="J12" s="18"/>
    </row>
    <row r="13" spans="1:10" ht="15">
      <c r="A13" s="22"/>
      <c r="B13" s="23"/>
      <c r="C13" s="22"/>
      <c r="D13" s="22"/>
      <c r="E13" s="22"/>
      <c r="F13" s="22"/>
      <c r="G13" s="22"/>
      <c r="H13" s="22"/>
      <c r="I13" s="22"/>
      <c r="J13" s="18"/>
    </row>
    <row r="14" spans="1:10" ht="1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">
      <c r="A15" s="22" t="s">
        <v>30</v>
      </c>
      <c r="B15" s="22" t="s">
        <v>40</v>
      </c>
      <c r="C15" s="23">
        <f>'WK III m'!C15</f>
        <v>4616.143871691773</v>
      </c>
      <c r="D15" s="23"/>
      <c r="E15" s="22"/>
      <c r="F15" s="22" t="s">
        <v>30</v>
      </c>
      <c r="G15" s="22" t="s">
        <v>38</v>
      </c>
      <c r="H15" s="23">
        <f>'WK III w'!C15</f>
        <v>4433.877342137125</v>
      </c>
      <c r="I15" s="23"/>
      <c r="J15" s="18"/>
    </row>
    <row r="16" spans="1:10" ht="15">
      <c r="A16" s="22" t="s">
        <v>31</v>
      </c>
      <c r="B16" s="22" t="s">
        <v>41</v>
      </c>
      <c r="C16" s="23">
        <f>'WK III m'!C11</f>
        <v>4284.576118498899</v>
      </c>
      <c r="D16" s="23"/>
      <c r="E16" s="22"/>
      <c r="F16" s="22" t="s">
        <v>31</v>
      </c>
      <c r="G16" s="22" t="s">
        <v>43</v>
      </c>
      <c r="H16" s="23">
        <f>'WK III w'!C23</f>
        <v>4024.8238372742408</v>
      </c>
      <c r="I16" s="23"/>
      <c r="J16" s="18"/>
    </row>
    <row r="17" spans="1:10" ht="15">
      <c r="A17" s="22" t="s">
        <v>32</v>
      </c>
      <c r="B17" s="22" t="s">
        <v>43</v>
      </c>
      <c r="C17" s="23">
        <f>'WK III m'!C19</f>
        <v>4194.140638708243</v>
      </c>
      <c r="D17" s="23"/>
      <c r="E17" s="22"/>
      <c r="F17" s="22" t="s">
        <v>32</v>
      </c>
      <c r="G17" s="22" t="s">
        <v>39</v>
      </c>
      <c r="H17" s="23">
        <f>'WK III w'!C11</f>
        <v>4009.5822996064353</v>
      </c>
      <c r="I17" s="23"/>
      <c r="J17" s="18"/>
    </row>
    <row r="18" spans="1:10" ht="15">
      <c r="A18" s="22" t="s">
        <v>33</v>
      </c>
      <c r="B18" s="22" t="s">
        <v>36</v>
      </c>
      <c r="C18" s="23">
        <f>'WK III m'!C7</f>
        <v>3898.666076524458</v>
      </c>
      <c r="D18" s="23"/>
      <c r="E18" s="22"/>
      <c r="F18" s="22" t="s">
        <v>33</v>
      </c>
      <c r="G18" s="22" t="s">
        <v>36</v>
      </c>
      <c r="H18" s="23">
        <f>'WK III w'!C7</f>
        <v>3807.9633635756063</v>
      </c>
      <c r="I18" s="23"/>
      <c r="J18" s="18"/>
    </row>
    <row r="19" spans="1:10" ht="15">
      <c r="A19" s="22"/>
      <c r="B19" s="22"/>
      <c r="C19" s="23"/>
      <c r="D19" s="23"/>
      <c r="E19" s="22"/>
      <c r="F19" s="22" t="s">
        <v>55</v>
      </c>
      <c r="G19" s="22" t="s">
        <v>37</v>
      </c>
      <c r="H19" s="23">
        <f>'WK III w'!C19</f>
        <v>3722.9918709953727</v>
      </c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2"/>
      <c r="B22" s="22"/>
      <c r="C22" s="23"/>
      <c r="D22" s="22"/>
      <c r="E22" s="22"/>
      <c r="F22" s="22"/>
      <c r="G22" s="22"/>
      <c r="H22" s="22"/>
      <c r="I22" s="22"/>
      <c r="J22" s="18"/>
    </row>
    <row r="23" spans="1:10" ht="15">
      <c r="A23" s="20" t="s">
        <v>26</v>
      </c>
      <c r="B23" s="21"/>
      <c r="C23" s="20"/>
      <c r="D23" s="22"/>
      <c r="E23" s="22"/>
      <c r="F23" s="20" t="s">
        <v>29</v>
      </c>
      <c r="G23" s="20"/>
      <c r="H23" s="22"/>
      <c r="I23" s="22"/>
      <c r="J23" s="18"/>
    </row>
    <row r="24" spans="1:10" ht="15">
      <c r="A24" s="22"/>
      <c r="C24" s="22"/>
      <c r="D24" s="20"/>
      <c r="E24" s="20"/>
      <c r="F24" s="22"/>
      <c r="G24" s="22"/>
      <c r="H24" s="22"/>
      <c r="I24" s="22"/>
      <c r="J24" s="18"/>
    </row>
    <row r="25" spans="1:10" ht="1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">
      <c r="A26" s="22" t="s">
        <v>30</v>
      </c>
      <c r="B26" s="22" t="s">
        <v>35</v>
      </c>
      <c r="C26" s="23">
        <f>'WK IV m'!C15</f>
        <v>3967.696647406482</v>
      </c>
      <c r="D26" s="22"/>
      <c r="E26" s="22"/>
      <c r="F26" s="22" t="s">
        <v>30</v>
      </c>
      <c r="G26" s="22" t="s">
        <v>42</v>
      </c>
      <c r="H26" s="23">
        <f>'WK IV w'!C11</f>
        <v>4544.805619649558</v>
      </c>
      <c r="I26" s="23"/>
      <c r="J26" s="18"/>
    </row>
    <row r="27" spans="1:10" ht="15">
      <c r="A27" s="22" t="s">
        <v>31</v>
      </c>
      <c r="B27" s="22" t="s">
        <v>38</v>
      </c>
      <c r="C27" s="23">
        <f>'WK IV m'!C11</f>
        <v>3958.3578164588266</v>
      </c>
      <c r="D27" s="23"/>
      <c r="E27" s="22"/>
      <c r="F27" s="22" t="s">
        <v>31</v>
      </c>
      <c r="G27" s="22" t="s">
        <v>36</v>
      </c>
      <c r="H27" s="23">
        <f>'WK IV w'!C7</f>
        <v>4285.493610827497</v>
      </c>
      <c r="I27" s="23"/>
      <c r="J27" s="18"/>
    </row>
    <row r="28" spans="1:10" ht="15">
      <c r="A28" s="22" t="s">
        <v>32</v>
      </c>
      <c r="B28" s="22" t="s">
        <v>43</v>
      </c>
      <c r="C28" s="23">
        <f>'WK IV m'!C7</f>
        <v>3109.8993410853614</v>
      </c>
      <c r="D28" s="23"/>
      <c r="E28" s="22"/>
      <c r="F28" s="22" t="s">
        <v>32</v>
      </c>
      <c r="G28" s="22" t="s">
        <v>43</v>
      </c>
      <c r="H28" s="23">
        <f>'WK IV w'!C15</f>
        <v>4124.731635938458</v>
      </c>
      <c r="I28" s="23"/>
      <c r="J28" s="18"/>
    </row>
    <row r="29" spans="1:10" ht="15">
      <c r="A29" s="22"/>
      <c r="B29" s="27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7"/>
      <c r="C30" s="23"/>
      <c r="D30" s="23"/>
      <c r="E30" s="22"/>
      <c r="F30" s="22"/>
      <c r="G30" s="22"/>
      <c r="H30" s="23"/>
      <c r="I30" s="23"/>
      <c r="J30" s="18"/>
    </row>
    <row r="31" spans="1:10" ht="15">
      <c r="A31" s="22"/>
      <c r="B31" s="22"/>
      <c r="C31" s="23"/>
      <c r="D31" s="23"/>
      <c r="E31" s="22"/>
      <c r="F31" s="22"/>
      <c r="G31" s="22"/>
      <c r="H31" s="23"/>
      <c r="I31" s="23"/>
      <c r="J31" s="18"/>
    </row>
    <row r="32" spans="1:10" ht="15">
      <c r="A32" s="22"/>
      <c r="B32" s="22"/>
      <c r="C32" s="23"/>
      <c r="D32" s="22"/>
      <c r="E32" s="22"/>
      <c r="F32" s="22"/>
      <c r="G32" s="26"/>
      <c r="H32" s="26"/>
      <c r="I32" s="26"/>
      <c r="J32" s="18"/>
    </row>
    <row r="33" spans="1:9" ht="15">
      <c r="A33" s="22"/>
      <c r="B33" s="22"/>
      <c r="C33" s="23"/>
      <c r="D33" s="22"/>
      <c r="E33" s="22"/>
      <c r="F33" s="22"/>
      <c r="G33" s="22"/>
      <c r="H33" s="22"/>
      <c r="I33" s="22"/>
    </row>
    <row r="34" spans="1:10" ht="15">
      <c r="A34" s="22"/>
      <c r="B34" s="22"/>
      <c r="C34" s="23"/>
      <c r="D34" s="22"/>
      <c r="E34" s="22"/>
      <c r="F34" s="22"/>
      <c r="G34" s="22"/>
      <c r="H34" s="22"/>
      <c r="I34" s="22"/>
      <c r="J34" s="18"/>
    </row>
    <row r="35" spans="4:10" ht="15">
      <c r="D35" s="18"/>
      <c r="E35" s="18"/>
      <c r="J35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C18" sqref="C18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47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">
      <c r="A5" s="22" t="s">
        <v>30</v>
      </c>
      <c r="B5" s="22" t="s">
        <v>35</v>
      </c>
      <c r="C5" s="23">
        <f>'WK II m'!E7</f>
        <v>837.8884342244069</v>
      </c>
      <c r="D5" s="23"/>
      <c r="E5" s="22"/>
      <c r="F5" s="22" t="s">
        <v>30</v>
      </c>
      <c r="G5" s="22" t="s">
        <v>37</v>
      </c>
      <c r="H5" s="23">
        <f>'WK II w'!E7</f>
        <v>794.8179175342192</v>
      </c>
      <c r="I5" s="23"/>
      <c r="J5" s="18"/>
    </row>
    <row r="6" spans="1:10" ht="15">
      <c r="A6" s="22" t="s">
        <v>31</v>
      </c>
      <c r="B6" s="22" t="s">
        <v>42</v>
      </c>
      <c r="C6" s="23">
        <f>'WK II m'!E11</f>
        <v>861.9053292225847</v>
      </c>
      <c r="D6" s="23"/>
      <c r="E6" s="22"/>
      <c r="F6" s="22" t="s">
        <v>31</v>
      </c>
      <c r="G6" s="22" t="s">
        <v>43</v>
      </c>
      <c r="H6" s="23">
        <f>'WK II w'!E11</f>
        <v>432.1967908411778</v>
      </c>
      <c r="I6" s="23"/>
      <c r="J6" s="18"/>
    </row>
    <row r="7" spans="1:10" ht="15">
      <c r="A7" s="22"/>
      <c r="B7" s="22"/>
      <c r="C7" s="23"/>
      <c r="D7" s="22"/>
      <c r="E7" s="22"/>
      <c r="F7" s="22"/>
      <c r="G7" s="22"/>
      <c r="H7" s="23"/>
      <c r="I7" s="22"/>
      <c r="J7" s="18"/>
    </row>
    <row r="8" spans="1:10" ht="1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">
      <c r="A15" s="22" t="s">
        <v>30</v>
      </c>
      <c r="B15" s="22" t="s">
        <v>36</v>
      </c>
      <c r="C15" s="23">
        <f>'WK III m'!E7</f>
        <v>842.3335002900109</v>
      </c>
      <c r="D15" s="23"/>
      <c r="E15" s="22"/>
      <c r="F15" s="22" t="s">
        <v>30</v>
      </c>
      <c r="G15" s="22" t="s">
        <v>36</v>
      </c>
      <c r="H15" s="23">
        <f>'WK III w'!E7</f>
        <v>744.8676745458317</v>
      </c>
      <c r="I15" s="23"/>
      <c r="J15" s="18"/>
    </row>
    <row r="16" spans="1:10" ht="15">
      <c r="A16" s="22" t="s">
        <v>31</v>
      </c>
      <c r="B16" s="22" t="s">
        <v>41</v>
      </c>
      <c r="C16" s="23">
        <f>'WK III m'!E11</f>
        <v>677.3220785082237</v>
      </c>
      <c r="D16" s="23"/>
      <c r="E16" s="22"/>
      <c r="F16" s="22" t="s">
        <v>31</v>
      </c>
      <c r="G16" s="22" t="s">
        <v>39</v>
      </c>
      <c r="H16" s="23">
        <f>'WK III w'!E11</f>
        <v>766.1185041164002</v>
      </c>
      <c r="I16" s="23"/>
      <c r="J16" s="18"/>
    </row>
    <row r="17" spans="1:10" ht="15">
      <c r="A17" s="22" t="s">
        <v>32</v>
      </c>
      <c r="B17" s="22" t="s">
        <v>40</v>
      </c>
      <c r="C17" s="23">
        <f>'WK III m'!E15</f>
        <v>840.4978786804085</v>
      </c>
      <c r="D17" s="23"/>
      <c r="E17" s="22"/>
      <c r="F17" s="22" t="s">
        <v>32</v>
      </c>
      <c r="G17" s="22" t="s">
        <v>38</v>
      </c>
      <c r="H17" s="23">
        <f>'WK III w'!E15</f>
        <v>810.1677887757937</v>
      </c>
      <c r="I17" s="23"/>
      <c r="J17" s="18"/>
    </row>
    <row r="18" spans="1:10" ht="15">
      <c r="A18" s="22" t="s">
        <v>33</v>
      </c>
      <c r="B18" s="22" t="s">
        <v>43</v>
      </c>
      <c r="C18" s="23">
        <f>'WK III m'!E19</f>
        <v>756.2178372480907</v>
      </c>
      <c r="D18" s="23"/>
      <c r="E18" s="22"/>
      <c r="F18" s="22" t="s">
        <v>33</v>
      </c>
      <c r="G18" s="22" t="s">
        <v>37</v>
      </c>
      <c r="H18" s="23">
        <f>'WK III w'!E19</f>
        <v>701.4126448572479</v>
      </c>
      <c r="I18" s="23"/>
      <c r="J18" s="18"/>
    </row>
    <row r="19" spans="1:10" ht="15">
      <c r="A19" s="22"/>
      <c r="B19" s="22"/>
      <c r="C19" s="23"/>
      <c r="D19" s="23"/>
      <c r="E19" s="22"/>
      <c r="F19" s="22"/>
      <c r="G19" s="22"/>
      <c r="H19" s="23"/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2"/>
      <c r="B22" s="22"/>
      <c r="C22" s="23"/>
      <c r="D22" s="22"/>
      <c r="E22" s="22"/>
      <c r="F22" s="22"/>
      <c r="G22" s="22"/>
      <c r="H22" s="23"/>
      <c r="I22" s="22"/>
      <c r="J22" s="18"/>
    </row>
    <row r="23" spans="1:10" ht="15">
      <c r="A23" s="20" t="s">
        <v>26</v>
      </c>
      <c r="B23" s="21"/>
      <c r="C23" s="20"/>
      <c r="D23" s="22"/>
      <c r="E23" s="22"/>
      <c r="F23" s="20" t="s">
        <v>29</v>
      </c>
      <c r="G23" s="20"/>
      <c r="H23" s="22"/>
      <c r="I23" s="22"/>
      <c r="J23" s="18"/>
    </row>
    <row r="24" spans="1:10" ht="15">
      <c r="A24" s="22" t="s">
        <v>16</v>
      </c>
      <c r="B24" s="22" t="s">
        <v>0</v>
      </c>
      <c r="C24" s="22" t="s">
        <v>24</v>
      </c>
      <c r="D24" s="22"/>
      <c r="E24" s="22"/>
      <c r="F24" s="22" t="s">
        <v>16</v>
      </c>
      <c r="G24" s="22" t="s">
        <v>0</v>
      </c>
      <c r="H24" s="22" t="s">
        <v>24</v>
      </c>
      <c r="I24" s="22"/>
      <c r="J24" s="18"/>
    </row>
    <row r="25" spans="1:10" ht="15">
      <c r="A25" s="22" t="s">
        <v>30</v>
      </c>
      <c r="B25" s="22" t="s">
        <v>43</v>
      </c>
      <c r="C25" s="23">
        <f>'WK IV m'!E7</f>
        <v>594.814368435121</v>
      </c>
      <c r="D25" s="22"/>
      <c r="E25" s="22"/>
      <c r="F25" s="22" t="s">
        <v>30</v>
      </c>
      <c r="G25" s="22" t="s">
        <v>36</v>
      </c>
      <c r="H25" s="23">
        <f>'WK IV w'!E7</f>
        <v>685.9474529416786</v>
      </c>
      <c r="I25" s="23"/>
      <c r="J25" s="18"/>
    </row>
    <row r="26" spans="1:10" ht="15">
      <c r="A26" s="22" t="s">
        <v>31</v>
      </c>
      <c r="B26" s="22" t="s">
        <v>38</v>
      </c>
      <c r="C26" s="23">
        <f>'WK IV m'!E11</f>
        <v>644.2222626950286</v>
      </c>
      <c r="D26" s="23"/>
      <c r="E26" s="22"/>
      <c r="F26" s="22" t="s">
        <v>31</v>
      </c>
      <c r="G26" s="22" t="s">
        <v>42</v>
      </c>
      <c r="H26" s="23">
        <f>'WK IV w'!E11</f>
        <v>714.6867873748629</v>
      </c>
      <c r="I26" s="23"/>
      <c r="J26" s="18"/>
    </row>
    <row r="27" spans="1:10" ht="15">
      <c r="A27" s="22" t="s">
        <v>32</v>
      </c>
      <c r="B27" s="22" t="s">
        <v>35</v>
      </c>
      <c r="C27" s="23">
        <f>'WK IV m'!E15</f>
        <v>722.6327183430215</v>
      </c>
      <c r="D27" s="23"/>
      <c r="E27" s="22"/>
      <c r="F27" s="22" t="s">
        <v>32</v>
      </c>
      <c r="G27" s="22" t="s">
        <v>43</v>
      </c>
      <c r="H27" s="23">
        <f>SUM('WK IV w'!E15)</f>
        <v>840.855206254832</v>
      </c>
      <c r="I27" s="23"/>
      <c r="J27" s="18"/>
    </row>
    <row r="28" spans="1:10" ht="15">
      <c r="A28" s="22"/>
      <c r="B28" s="27"/>
      <c r="C28" s="23"/>
      <c r="D28" s="23"/>
      <c r="E28" s="22"/>
      <c r="F28" s="22"/>
      <c r="G28" s="22"/>
      <c r="H28" s="23"/>
      <c r="I28" s="23"/>
      <c r="J28" s="18"/>
    </row>
    <row r="29" spans="1:10" ht="15">
      <c r="A29" s="22"/>
      <c r="B29" s="22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7"/>
      <c r="C30" s="23"/>
      <c r="D30" s="23"/>
      <c r="E30" s="22"/>
      <c r="F30" s="22"/>
      <c r="G30" s="22"/>
      <c r="H30" s="23"/>
      <c r="I30" s="23"/>
      <c r="J30" s="18"/>
    </row>
    <row r="31" spans="1:10" ht="15">
      <c r="A31" s="22"/>
      <c r="B31" s="22"/>
      <c r="C31" s="23"/>
      <c r="D31" s="22"/>
      <c r="E31" s="22"/>
      <c r="F31" s="22"/>
      <c r="G31" s="26"/>
      <c r="H31" s="26"/>
      <c r="I31" s="26"/>
      <c r="J31" s="18"/>
    </row>
    <row r="32" spans="4:10" ht="15">
      <c r="D32" s="18"/>
      <c r="E32" s="18"/>
      <c r="J32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PageLayoutView="0" workbookViewId="0" topLeftCell="A10">
      <selection activeCell="G28" sqref="G28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48</v>
      </c>
      <c r="B1" s="25"/>
      <c r="C1" s="25"/>
      <c r="D1" s="24"/>
      <c r="E1" s="24"/>
      <c r="F1" s="24"/>
      <c r="G1" s="24"/>
      <c r="H1" s="24"/>
      <c r="I1" s="24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">
      <c r="A4" s="22" t="s">
        <v>16</v>
      </c>
      <c r="B4" s="22" t="s">
        <v>0</v>
      </c>
      <c r="C4" s="22" t="s">
        <v>24</v>
      </c>
      <c r="D4" s="22"/>
      <c r="E4" s="22"/>
      <c r="F4" s="22"/>
      <c r="G4" s="22"/>
      <c r="H4" s="22"/>
      <c r="I4" s="22"/>
      <c r="J4" s="18"/>
    </row>
    <row r="5" spans="1:10" ht="15">
      <c r="A5" s="22" t="s">
        <v>30</v>
      </c>
      <c r="B5" s="22" t="s">
        <v>35</v>
      </c>
      <c r="C5" s="23">
        <f>SUM('WK II m'!E7,'WK II m'!G7)</f>
        <v>1788.2476391689388</v>
      </c>
      <c r="D5" s="23"/>
      <c r="E5" s="22"/>
      <c r="F5" s="22" t="s">
        <v>30</v>
      </c>
      <c r="G5" s="22" t="s">
        <v>37</v>
      </c>
      <c r="H5" s="23">
        <f>SUM('WK II w'!E7,'WK II w'!G7)</f>
        <v>1526.2507556931869</v>
      </c>
      <c r="I5" s="23"/>
      <c r="J5" s="18"/>
    </row>
    <row r="6" spans="1:10" ht="15">
      <c r="A6" s="22" t="s">
        <v>31</v>
      </c>
      <c r="B6" s="22" t="s">
        <v>42</v>
      </c>
      <c r="C6" s="23">
        <f>SUM('WK II m'!E11,'WK II m'!G11)</f>
        <v>1673.9565625041673</v>
      </c>
      <c r="D6" s="23"/>
      <c r="E6" s="22"/>
      <c r="F6" s="22" t="s">
        <v>31</v>
      </c>
      <c r="G6" s="22" t="s">
        <v>43</v>
      </c>
      <c r="H6" s="23">
        <f>SUM('WK II w'!E11,'WK II w'!G11)</f>
        <v>807.5950131458034</v>
      </c>
      <c r="I6" s="23"/>
      <c r="J6" s="18"/>
    </row>
    <row r="7" spans="1:10" ht="15">
      <c r="A7" s="22"/>
      <c r="B7" s="22"/>
      <c r="C7" s="23"/>
      <c r="D7" s="22"/>
      <c r="E7" s="22"/>
      <c r="F7" s="22"/>
      <c r="G7" s="22"/>
      <c r="H7" s="23"/>
      <c r="I7" s="22"/>
      <c r="J7" s="18"/>
    </row>
    <row r="8" spans="1:10" ht="15">
      <c r="A8" s="22"/>
      <c r="B8" s="22"/>
      <c r="C8" s="23"/>
      <c r="D8" s="22"/>
      <c r="E8" s="22"/>
      <c r="F8" s="22"/>
      <c r="G8" s="22"/>
      <c r="H8" s="23"/>
      <c r="I8" s="22"/>
      <c r="J8" s="18"/>
    </row>
    <row r="9" spans="1:10" ht="15">
      <c r="A9" s="22"/>
      <c r="B9" s="22"/>
      <c r="C9" s="23"/>
      <c r="D9" s="22"/>
      <c r="E9" s="22"/>
      <c r="F9" s="22"/>
      <c r="G9" s="22"/>
      <c r="H9" s="23"/>
      <c r="I9" s="22"/>
      <c r="J9" s="18"/>
    </row>
    <row r="10" spans="1:10" ht="15">
      <c r="A10" s="22"/>
      <c r="B10" s="22"/>
      <c r="C10" s="23"/>
      <c r="D10" s="22"/>
      <c r="E10" s="22"/>
      <c r="F10" s="22"/>
      <c r="G10" s="22"/>
      <c r="H10" s="23"/>
      <c r="I10" s="22"/>
      <c r="J10" s="18"/>
    </row>
    <row r="11" spans="1:10" ht="1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">
      <c r="A12" s="20" t="s">
        <v>25</v>
      </c>
      <c r="B12" s="21"/>
      <c r="C12" s="20"/>
      <c r="D12" s="20"/>
      <c r="E12" s="20"/>
      <c r="F12" s="20" t="s">
        <v>28</v>
      </c>
      <c r="G12" s="20"/>
      <c r="H12" s="22"/>
      <c r="I12" s="22"/>
      <c r="J12" s="18"/>
    </row>
    <row r="13" spans="1:10" ht="15">
      <c r="A13" s="22" t="s">
        <v>16</v>
      </c>
      <c r="B13" s="22" t="s">
        <v>0</v>
      </c>
      <c r="C13" s="22" t="s">
        <v>24</v>
      </c>
      <c r="D13" s="22"/>
      <c r="E13" s="22"/>
      <c r="F13" s="22" t="s">
        <v>16</v>
      </c>
      <c r="G13" s="22" t="s">
        <v>0</v>
      </c>
      <c r="H13" s="22" t="s">
        <v>24</v>
      </c>
      <c r="I13" s="22"/>
      <c r="J13" s="18"/>
    </row>
    <row r="14" spans="1:10" ht="15">
      <c r="A14" s="22" t="s">
        <v>30</v>
      </c>
      <c r="B14" s="22" t="s">
        <v>40</v>
      </c>
      <c r="C14" s="23">
        <f>SUM('WK III m'!E15,'WK III m'!G15)</f>
        <v>1864.7116814991555</v>
      </c>
      <c r="D14" s="23"/>
      <c r="E14" s="22"/>
      <c r="F14" s="22" t="s">
        <v>30</v>
      </c>
      <c r="G14" s="22" t="s">
        <v>38</v>
      </c>
      <c r="H14" s="23">
        <f>SUM('WK III w'!E15,'WK III w'!G15)</f>
        <v>1703.0586086606738</v>
      </c>
      <c r="I14" s="23"/>
      <c r="J14" s="18"/>
    </row>
    <row r="15" spans="1:10" ht="15">
      <c r="A15" s="22" t="s">
        <v>31</v>
      </c>
      <c r="B15" s="22" t="s">
        <v>36</v>
      </c>
      <c r="C15" s="23">
        <f>SUM('WK III m'!E7,'WK III m'!G7)</f>
        <v>1861.9208316513848</v>
      </c>
      <c r="D15" s="23"/>
      <c r="E15" s="22"/>
      <c r="F15" s="22" t="s">
        <v>31</v>
      </c>
      <c r="G15" s="22" t="s">
        <v>39</v>
      </c>
      <c r="H15" s="23">
        <f>SUM('WK III w'!E11,'WK III w'!G11)</f>
        <v>1639.970875860367</v>
      </c>
      <c r="I15" s="23"/>
      <c r="J15" s="18"/>
    </row>
    <row r="16" spans="1:10" ht="15">
      <c r="A16" s="22" t="s">
        <v>32</v>
      </c>
      <c r="B16" s="22" t="s">
        <v>41</v>
      </c>
      <c r="C16" s="23">
        <f>SUM('WK III m'!E11,'WK III m'!G11)</f>
        <v>1701.6442773395347</v>
      </c>
      <c r="D16" s="23"/>
      <c r="E16" s="22"/>
      <c r="F16" s="22" t="s">
        <v>32</v>
      </c>
      <c r="G16" s="22" t="s">
        <v>37</v>
      </c>
      <c r="H16" s="23">
        <f>SUM('WK III w'!E19,'WK III w'!G19)</f>
        <v>1446.5565773166188</v>
      </c>
      <c r="I16" s="23"/>
      <c r="J16" s="18"/>
    </row>
    <row r="17" spans="1:10" ht="15">
      <c r="A17" s="22" t="s">
        <v>33</v>
      </c>
      <c r="B17" s="22" t="s">
        <v>43</v>
      </c>
      <c r="C17" s="23">
        <f>SUM('WK III m'!E19,'WK III m'!G19)</f>
        <v>1690.4803003281231</v>
      </c>
      <c r="D17" s="23"/>
      <c r="E17" s="22"/>
      <c r="F17" s="22" t="s">
        <v>33</v>
      </c>
      <c r="G17" s="22" t="s">
        <v>36</v>
      </c>
      <c r="H17" s="23">
        <f>SUM('WK III w'!E7,'WK III w'!G7)</f>
        <v>1384.3482140091803</v>
      </c>
      <c r="I17" s="23"/>
      <c r="J17" s="18"/>
    </row>
    <row r="18" spans="1:10" ht="15">
      <c r="A18" s="22"/>
      <c r="B18" s="22"/>
      <c r="C18" s="23"/>
      <c r="D18" s="23"/>
      <c r="E18" s="22"/>
      <c r="F18" s="22"/>
      <c r="G18" s="22"/>
      <c r="H18" s="23"/>
      <c r="I18" s="22"/>
      <c r="J18" s="18"/>
    </row>
    <row r="19" spans="1:10" ht="15">
      <c r="A19" s="22"/>
      <c r="B19" s="22"/>
      <c r="C19" s="23"/>
      <c r="D19" s="22"/>
      <c r="E19" s="22"/>
      <c r="F19" s="22"/>
      <c r="G19" s="22"/>
      <c r="H19" s="23"/>
      <c r="I19" s="22"/>
      <c r="J19" s="18"/>
    </row>
    <row r="20" spans="1:10" ht="15">
      <c r="A20" s="22"/>
      <c r="B20" s="22"/>
      <c r="C20" s="23"/>
      <c r="D20" s="22"/>
      <c r="E20" s="22"/>
      <c r="F20" s="22"/>
      <c r="G20" s="22"/>
      <c r="H20" s="23"/>
      <c r="I20" s="22"/>
      <c r="J20" s="18"/>
    </row>
    <row r="21" spans="1:10" ht="15">
      <c r="A21" s="22"/>
      <c r="B21" s="22"/>
      <c r="C21" s="23"/>
      <c r="D21" s="22"/>
      <c r="E21" s="22"/>
      <c r="F21" s="22"/>
      <c r="G21" s="22"/>
      <c r="H21" s="23"/>
      <c r="I21" s="22"/>
      <c r="J21" s="18"/>
    </row>
    <row r="22" spans="1:10" ht="15">
      <c r="A22" s="20" t="s">
        <v>26</v>
      </c>
      <c r="B22" s="21"/>
      <c r="C22" s="20"/>
      <c r="D22" s="22"/>
      <c r="E22" s="22"/>
      <c r="F22" s="20" t="s">
        <v>29</v>
      </c>
      <c r="G22" s="20"/>
      <c r="H22" s="22"/>
      <c r="I22" s="22"/>
      <c r="J22" s="18"/>
    </row>
    <row r="23" spans="1:10" ht="15">
      <c r="A23" s="22" t="s">
        <v>16</v>
      </c>
      <c r="B23" s="22" t="s">
        <v>0</v>
      </c>
      <c r="C23" s="22" t="s">
        <v>24</v>
      </c>
      <c r="D23" s="22"/>
      <c r="E23" s="22"/>
      <c r="F23" s="22" t="s">
        <v>16</v>
      </c>
      <c r="G23" s="22" t="s">
        <v>0</v>
      </c>
      <c r="H23" s="22" t="s">
        <v>24</v>
      </c>
      <c r="I23" s="22"/>
      <c r="J23" s="18"/>
    </row>
    <row r="24" spans="1:10" ht="15">
      <c r="A24" s="22" t="s">
        <v>30</v>
      </c>
      <c r="B24" s="22" t="s">
        <v>35</v>
      </c>
      <c r="C24" s="23">
        <f>SUM('WK IV m'!E15,'WK IV m'!G15)</f>
        <v>1300.4501723186263</v>
      </c>
      <c r="D24" s="22"/>
      <c r="E24" s="22"/>
      <c r="F24" s="22" t="s">
        <v>30</v>
      </c>
      <c r="G24" s="22" t="s">
        <v>43</v>
      </c>
      <c r="H24" s="23">
        <f>SUM('WK IV w'!E15,'WK IV w'!G15)</f>
        <v>1334.4958034200095</v>
      </c>
      <c r="I24" s="23"/>
      <c r="J24" s="18"/>
    </row>
    <row r="25" spans="1:10" ht="15">
      <c r="A25" s="22" t="s">
        <v>31</v>
      </c>
      <c r="B25" s="22" t="s">
        <v>38</v>
      </c>
      <c r="C25" s="23">
        <f>SUM('WK IV m'!E11,'WK IV m'!G11)</f>
        <v>1251.504318303395</v>
      </c>
      <c r="D25" s="23"/>
      <c r="E25" s="22"/>
      <c r="F25" s="22" t="s">
        <v>31</v>
      </c>
      <c r="G25" s="22" t="s">
        <v>42</v>
      </c>
      <c r="H25" s="23">
        <f>SUM('WK IV w'!E11,'WK IV w'!G11)</f>
        <v>1297.7198738617647</v>
      </c>
      <c r="I25" s="23"/>
      <c r="J25" s="18"/>
    </row>
    <row r="26" spans="1:10" ht="15">
      <c r="A26" s="22" t="s">
        <v>32</v>
      </c>
      <c r="B26" s="22" t="s">
        <v>43</v>
      </c>
      <c r="C26" s="23">
        <f>SUM('WK IV m'!E7,'WK IV m'!G7)</f>
        <v>941.1068543724896</v>
      </c>
      <c r="D26" s="23"/>
      <c r="E26" s="22"/>
      <c r="F26" s="22" t="s">
        <v>32</v>
      </c>
      <c r="G26" s="22" t="s">
        <v>36</v>
      </c>
      <c r="H26" s="23">
        <f>SUM('WK IV w'!E7,'WK IV w'!G7)</f>
        <v>1179.5880501068561</v>
      </c>
      <c r="I26" s="23"/>
      <c r="J26" s="18"/>
    </row>
    <row r="27" spans="1:10" ht="15">
      <c r="A27" s="22"/>
      <c r="B27" s="27"/>
      <c r="C27" s="23"/>
      <c r="D27" s="23"/>
      <c r="E27" s="22"/>
      <c r="F27" s="22"/>
      <c r="G27" s="22"/>
      <c r="H27" s="23"/>
      <c r="I27" s="23"/>
      <c r="J27" s="18"/>
    </row>
    <row r="28" spans="1:10" ht="15">
      <c r="A28" s="22"/>
      <c r="B28" s="22"/>
      <c r="C28" s="23"/>
      <c r="D28" s="23"/>
      <c r="E28" s="22"/>
      <c r="F28" s="22"/>
      <c r="G28" s="22"/>
      <c r="H28" s="23"/>
      <c r="I28" s="23"/>
      <c r="J28" s="18"/>
    </row>
    <row r="29" spans="1:10" ht="15">
      <c r="A29" s="22"/>
      <c r="B29" s="27"/>
      <c r="C29" s="23"/>
      <c r="D29" s="23"/>
      <c r="E29" s="22"/>
      <c r="F29" s="22"/>
      <c r="G29" s="22"/>
      <c r="H29" s="23"/>
      <c r="I29" s="23"/>
      <c r="J29" s="18"/>
    </row>
    <row r="30" spans="1:10" ht="15">
      <c r="A30" s="22"/>
      <c r="B30" s="22"/>
      <c r="C30" s="23"/>
      <c r="D30" s="22"/>
      <c r="E30" s="22"/>
      <c r="F30" s="22"/>
      <c r="G30" s="26"/>
      <c r="H30" s="26"/>
      <c r="I30" s="26"/>
      <c r="J30" s="18"/>
    </row>
    <row r="31" spans="4:10" ht="15">
      <c r="D31" s="18"/>
      <c r="E31" s="18"/>
      <c r="J31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2023-09-21T11:55:10Z</cp:lastPrinted>
  <dcterms:created xsi:type="dcterms:W3CDTF">2011-04-22T18:02:58Z</dcterms:created>
  <dcterms:modified xsi:type="dcterms:W3CDTF">2023-09-21T12:15:35Z</dcterms:modified>
  <cp:category/>
  <cp:version/>
  <cp:contentType/>
  <cp:contentStatus/>
</cp:coreProperties>
</file>