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12"/>
  </bookViews>
  <sheets>
    <sheet name="WK II m" sheetId="1" r:id="rId1"/>
    <sheet name="WK III m" sheetId="2" r:id="rId2"/>
    <sheet name="WK IV m" sheetId="3" r:id="rId3"/>
    <sheet name="WK III w" sheetId="4" r:id="rId4"/>
    <sheet name="WK IV w" sheetId="5" r:id="rId5"/>
    <sheet name="Auswertung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WK II w" sheetId="14" r:id="rId14"/>
  </sheets>
  <definedNames/>
  <calcPr fullCalcOnLoad="1"/>
</workbook>
</file>

<file path=xl/sharedStrings.xml><?xml version="1.0" encoding="utf-8"?>
<sst xmlns="http://schemas.openxmlformats.org/spreadsheetml/2006/main" count="605" uniqueCount="59">
  <si>
    <t>Schule</t>
  </si>
  <si>
    <t>Kugel</t>
  </si>
  <si>
    <t>100m</t>
  </si>
  <si>
    <t>Weit</t>
  </si>
  <si>
    <t>Hoch</t>
  </si>
  <si>
    <t>Speer</t>
  </si>
  <si>
    <t>4x100m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</si>
  <si>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</si>
  <si>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</si>
  <si>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</si>
  <si>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</si>
  <si>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</si>
  <si>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</si>
  <si>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</si>
  <si>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</si>
  <si>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</si>
  <si>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</si>
  <si>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</si>
  <si>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</si>
  <si>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</si>
  <si>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</si>
  <si>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</si>
  <si>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>800m</t>
  </si>
  <si>
    <t>Gymnasium Marienberg</t>
  </si>
  <si>
    <t>Gymnasium Olbernhau</t>
  </si>
  <si>
    <t>WK II Jungen</t>
  </si>
  <si>
    <t>Punkte</t>
  </si>
  <si>
    <t>Gymnasium Zschopau</t>
  </si>
  <si>
    <t>WK III Jungen</t>
  </si>
  <si>
    <t>WK IV Jungen</t>
  </si>
  <si>
    <t>WK II Mädchen</t>
  </si>
  <si>
    <t>WK III Mädchen</t>
  </si>
  <si>
    <t>WK IV Mädchen</t>
  </si>
  <si>
    <t>1.</t>
  </si>
  <si>
    <t>2.</t>
  </si>
  <si>
    <t>3.</t>
  </si>
  <si>
    <t>4.</t>
  </si>
  <si>
    <t>5.</t>
  </si>
  <si>
    <t>6.</t>
  </si>
  <si>
    <t>OS Lengefeld</t>
  </si>
  <si>
    <t>OS "Trebra" Marienberg</t>
  </si>
  <si>
    <t>OS Auerbach</t>
  </si>
  <si>
    <t>LKG Annaberg</t>
  </si>
  <si>
    <t>OS Olbernhau</t>
  </si>
  <si>
    <t>OS Bebel Zschopau</t>
  </si>
  <si>
    <t>Gym Marienberg</t>
  </si>
  <si>
    <t>Gym Zwönitz</t>
  </si>
  <si>
    <t>OS"Bebel" Zschopau</t>
  </si>
  <si>
    <t>Gym Zschopau</t>
  </si>
  <si>
    <t>HGG Thum</t>
  </si>
  <si>
    <t>OS Trebra Marienberg</t>
  </si>
  <si>
    <t xml:space="preserve">Endplatzierung    JtfO Erzgebirgsfinale Leichtathletik am 22.05.2023 in Marienberg </t>
  </si>
  <si>
    <t xml:space="preserve">    JtfO Erzgebirgsfinale Leichtathletik am 23.05.23 in Marienberg, Stand  nach der 1. Disziplin</t>
  </si>
  <si>
    <t xml:space="preserve">    JtfO Erzgebirgsfinale Leichtathletik am 23.05.23 in Marienberg, Stand  nach der 2. Disziplin</t>
  </si>
  <si>
    <t xml:space="preserve">    JtfO Erzgebirgsfinale Leichtathletik am 23.05.23 in Marienberg, Stand  nach der 3. Disziplin</t>
  </si>
  <si>
    <t xml:space="preserve">    JtfO Erzgebirgsfinale Leichtathletik am 23.05.23 in Marienberg, Stand  nach der 4. Disziplin</t>
  </si>
  <si>
    <t xml:space="preserve">    JtfO Erzgebirgsfinale Leichtathletik am 23.05.23 in Marienberg, Stand  nach der 5. Disziplin</t>
  </si>
  <si>
    <t xml:space="preserve">    JtfO Erzgebirgsfinale Leichtathletik am 23.05.23 in Marienberg, Stand  nach der 6. Disziplin</t>
  </si>
  <si>
    <t xml:space="preserve">    JtfO Erzgebirgsfinale Leichtathletik am 23.05.23 in Marienberg, Stand  nach der 7. Disziplin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</si>
</sst>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7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7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8" fillId="34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2" fontId="49" fillId="0" borderId="0" xfId="0" applyNumberFormat="1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"/>
  <sheetViews>
    <sheetView zoomScalePageLayoutView="0" workbookViewId="0" topLeftCell="C1">
      <selection activeCell="Q12" sqref="Q12"/>
    </sheetView>
  </sheetViews>
  <sheetFormatPr defaultColWidth="11.421875" defaultRowHeight="15"/>
  <cols>
    <col min="1" max="1" width="8.8515625" style="0" bestFit="1" customWidth="1"/>
    <col min="2" max="2" width="30.140625" style="0" bestFit="1" customWidth="1"/>
    <col min="3" max="3" width="18.7109375" style="0" bestFit="1" customWidth="1"/>
    <col min="4" max="4" width="7.140625" style="0" bestFit="1" customWidth="1"/>
    <col min="5" max="5" width="10.28125" style="0" bestFit="1" customWidth="1"/>
    <col min="6" max="6" width="10.8515625" style="0" bestFit="1" customWidth="1"/>
    <col min="7" max="7" width="9.57421875" style="0" bestFit="1" customWidth="1"/>
    <col min="8" max="8" width="7.7109375" style="0" customWidth="1"/>
    <col min="9" max="9" width="9.8515625" style="0" customWidth="1"/>
    <col min="10" max="10" width="7.421875" style="0" customWidth="1"/>
    <col min="11" max="11" width="9.57421875" style="0" bestFit="1" customWidth="1"/>
    <col min="12" max="12" width="7.7109375" style="0" bestFit="1" customWidth="1"/>
    <col min="13" max="13" width="9.57421875" style="0" bestFit="1" customWidth="1"/>
    <col min="14" max="14" width="9.7109375" style="0" bestFit="1" customWidth="1"/>
    <col min="15" max="15" width="12.140625" style="0" bestFit="1" customWidth="1"/>
    <col min="16" max="16" width="8.421875" style="0" bestFit="1" customWidth="1"/>
    <col min="17" max="17" width="9.57421875" style="0" bestFit="1" customWidth="1"/>
  </cols>
  <sheetData>
    <row r="1" spans="1:17" ht="19.5">
      <c r="A1" s="16"/>
      <c r="B1" s="14" t="s">
        <v>7</v>
      </c>
      <c r="C1" s="30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0" t="s">
        <v>16</v>
      </c>
      <c r="B3" s="1" t="s">
        <v>0</v>
      </c>
      <c r="C3" s="4" t="s">
        <v>8</v>
      </c>
      <c r="D3" s="1" t="s">
        <v>1</v>
      </c>
      <c r="E3" s="1"/>
      <c r="F3" s="1" t="s">
        <v>5</v>
      </c>
      <c r="G3" s="1"/>
      <c r="H3" s="1" t="s">
        <v>3</v>
      </c>
      <c r="I3" s="1"/>
      <c r="J3" s="1" t="s">
        <v>4</v>
      </c>
      <c r="K3" s="1"/>
      <c r="L3" s="1" t="s">
        <v>2</v>
      </c>
      <c r="M3" s="1"/>
      <c r="N3" s="1" t="s">
        <v>6</v>
      </c>
      <c r="O3" s="1"/>
      <c r="P3" s="1" t="s">
        <v>22</v>
      </c>
      <c r="Q3" s="5"/>
    </row>
    <row r="4" spans="1:17" ht="15">
      <c r="A4" s="10"/>
      <c r="B4" s="2"/>
      <c r="C4" s="5"/>
      <c r="D4" s="11">
        <v>8.07</v>
      </c>
      <c r="E4" s="2">
        <f>((SQRT(D4)-1.425)/0.0037)</f>
        <v>382.64176818063737</v>
      </c>
      <c r="F4" s="11">
        <v>23</v>
      </c>
      <c r="G4" s="3">
        <f>(((SQRT(F4)-0.35)/0.01052))</f>
        <v>422.60755925025853</v>
      </c>
      <c r="H4" s="11">
        <v>5.42</v>
      </c>
      <c r="I4" s="2">
        <f>((SQRT(H4)-1.15028)/0.00219)</f>
        <v>537.812486467837</v>
      </c>
      <c r="J4" s="11">
        <v>1.57</v>
      </c>
      <c r="K4" s="2">
        <f>((SQRT(J4)-0.841)/0.0008)</f>
        <v>514.9955107677084</v>
      </c>
      <c r="L4" s="11">
        <v>12.17</v>
      </c>
      <c r="M4" s="2">
        <f>(((100/(L4+0.24))-4.341)/0.00676)</f>
        <v>549.854693437722</v>
      </c>
      <c r="N4" s="12">
        <v>50.29</v>
      </c>
      <c r="O4" s="5">
        <f>(((400/(N4+0.14))-4.341)/0.00338)</f>
        <v>1062.36290974542</v>
      </c>
      <c r="P4" s="12">
        <v>149</v>
      </c>
      <c r="Q4" s="5">
        <f>(((800/P4)-2.325)/0.00644)</f>
        <v>472.6906081954229</v>
      </c>
    </row>
    <row r="5" spans="1:17" ht="15">
      <c r="A5" s="10"/>
      <c r="B5" s="2"/>
      <c r="C5" s="5"/>
      <c r="D5" s="11">
        <v>8.99</v>
      </c>
      <c r="E5" s="2">
        <f>((SQRT(D5)-1.425)/0.0037)</f>
        <v>425.2251000305378</v>
      </c>
      <c r="F5" s="11">
        <v>23.9</v>
      </c>
      <c r="G5" s="3">
        <f>(((SQRT(F5)-0.35)/0.01052))</f>
        <v>431.44131412852914</v>
      </c>
      <c r="H5" s="11">
        <v>5.05</v>
      </c>
      <c r="I5" s="2">
        <f>((SQRT(H5)-1.15028)/0.00219)</f>
        <v>500.8860755362663</v>
      </c>
      <c r="J5" s="11">
        <v>1.54</v>
      </c>
      <c r="K5" s="2">
        <f>((SQRT(J5)-0.841)/0.0008)</f>
        <v>499.9592057488572</v>
      </c>
      <c r="L5" s="11">
        <v>12</v>
      </c>
      <c r="M5" s="2">
        <f>(((100/(L5+0.24))-4.341)/0.00676)</f>
        <v>566.4104497814903</v>
      </c>
      <c r="N5" s="12"/>
      <c r="O5" s="5">
        <v>0</v>
      </c>
      <c r="P5" s="12">
        <v>153</v>
      </c>
      <c r="Q5" s="5">
        <f>(((800/P5)-2.325)/0.00644)</f>
        <v>450.89412576624846</v>
      </c>
    </row>
    <row r="6" spans="1:17" ht="15">
      <c r="A6" s="10"/>
      <c r="B6" s="2"/>
      <c r="C6" s="5"/>
      <c r="D6" s="11"/>
      <c r="E6" s="2">
        <f>((SQRT(D6)-1.425)/0.0037)</f>
        <v>-385.13513513513516</v>
      </c>
      <c r="F6" s="11">
        <v>26.4</v>
      </c>
      <c r="G6" s="3">
        <f>(((SQRT(F6)-0.35)/0.01052))</f>
        <v>455.14192314316085</v>
      </c>
      <c r="H6" s="11"/>
      <c r="I6" s="2">
        <f>((SQRT(H6)-1.15028)/0.00219)</f>
        <v>-525.2420091324201</v>
      </c>
      <c r="J6" s="11"/>
      <c r="K6" s="2">
        <f>((SQRT(J6)-0.841)/0.0008)</f>
        <v>-1051.25</v>
      </c>
      <c r="L6" s="11"/>
      <c r="M6" s="2">
        <v>0</v>
      </c>
      <c r="N6" s="12"/>
      <c r="O6" s="5">
        <v>0</v>
      </c>
      <c r="P6" s="12"/>
      <c r="Q6" s="5">
        <v>0</v>
      </c>
    </row>
    <row r="7" spans="1:17" ht="15">
      <c r="A7" s="10">
        <f>RANK(C7,C4:C7,0)</f>
        <v>1</v>
      </c>
      <c r="B7" s="6" t="s">
        <v>48</v>
      </c>
      <c r="C7" s="5">
        <f>SUM(E7:Q7)</f>
        <v>6850.316170929837</v>
      </c>
      <c r="D7" s="11"/>
      <c r="E7" s="2">
        <f>SUM(E4:E6)-MIN(E4:E6)</f>
        <v>807.8668682111752</v>
      </c>
      <c r="F7" s="11"/>
      <c r="G7" s="2">
        <f>SUM(G4:G6)-MIN(G4:G6)</f>
        <v>886.5832372716899</v>
      </c>
      <c r="H7" s="11"/>
      <c r="I7" s="2">
        <f>SUM(I4:I6)-MIN(I4:I6)</f>
        <v>1038.6985620041032</v>
      </c>
      <c r="J7" s="11"/>
      <c r="K7" s="2">
        <f>SUM(K4:K6)-MIN(K4:K6)</f>
        <v>1014.9547165165657</v>
      </c>
      <c r="L7" s="11"/>
      <c r="M7" s="2">
        <f>SUM(M4:M6)-MIN(M4:M6)</f>
        <v>1116.2651432192124</v>
      </c>
      <c r="N7" s="12"/>
      <c r="O7" s="2">
        <f>SUM(O4:O5)-MIN(O4:O5)</f>
        <v>1062.36290974542</v>
      </c>
      <c r="P7" s="12"/>
      <c r="Q7" s="2">
        <f>SUM(Q4:Q6)-MIN(Q4:Q6)</f>
        <v>923.5847339616714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J12" sqref="J12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55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25</v>
      </c>
      <c r="B3" s="21"/>
      <c r="C3" s="20"/>
      <c r="D3" s="20"/>
      <c r="E3" s="20"/>
      <c r="F3" s="20" t="s">
        <v>30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26</v>
      </c>
      <c r="D4" s="22"/>
      <c r="E4" s="22"/>
      <c r="F4" s="22" t="s">
        <v>16</v>
      </c>
      <c r="G4" s="22" t="s">
        <v>0</v>
      </c>
      <c r="H4" s="22" t="s">
        <v>26</v>
      </c>
      <c r="I4" s="22"/>
      <c r="J4" s="18"/>
    </row>
    <row r="5" spans="1:10" ht="15">
      <c r="A5" s="22" t="s">
        <v>33</v>
      </c>
      <c r="B5" s="22" t="s">
        <v>48</v>
      </c>
      <c r="C5" s="23">
        <f>SUM('WK II m'!K7,'WK II m'!E7,'WK II m'!M7,'WK II m'!I7)</f>
        <v>3977.7852899510563</v>
      </c>
      <c r="D5" s="23"/>
      <c r="E5" s="22"/>
      <c r="F5" s="22"/>
      <c r="G5" s="22"/>
      <c r="H5" s="23"/>
      <c r="I5" s="23"/>
      <c r="J5" s="18"/>
    </row>
    <row r="6" spans="1:10" ht="15">
      <c r="A6" s="22"/>
      <c r="B6" s="22"/>
      <c r="C6" s="23"/>
      <c r="D6" s="22"/>
      <c r="E6" s="22"/>
      <c r="F6" s="22"/>
      <c r="G6" s="22"/>
      <c r="H6" s="23"/>
      <c r="I6" s="22"/>
      <c r="J6" s="18"/>
    </row>
    <row r="7" spans="1:10" ht="15">
      <c r="A7" s="20" t="s">
        <v>28</v>
      </c>
      <c r="B7" s="21"/>
      <c r="C7" s="20"/>
      <c r="D7" s="20"/>
      <c r="E7" s="20"/>
      <c r="F7" s="20" t="s">
        <v>31</v>
      </c>
      <c r="G7" s="20"/>
      <c r="H7" s="22"/>
      <c r="I7" s="22"/>
      <c r="J7" s="18"/>
    </row>
    <row r="8" spans="1:10" ht="15">
      <c r="A8" s="22" t="s">
        <v>16</v>
      </c>
      <c r="B8" s="22" t="s">
        <v>0</v>
      </c>
      <c r="C8" s="22" t="s">
        <v>26</v>
      </c>
      <c r="D8" s="22"/>
      <c r="E8" s="22"/>
      <c r="F8" s="22" t="s">
        <v>16</v>
      </c>
      <c r="G8" s="22" t="s">
        <v>0</v>
      </c>
      <c r="H8" s="22" t="s">
        <v>26</v>
      </c>
      <c r="I8" s="22"/>
      <c r="J8" s="18"/>
    </row>
    <row r="9" spans="1:10" ht="15">
      <c r="A9" s="22" t="s">
        <v>33</v>
      </c>
      <c r="B9" s="22" t="s">
        <v>45</v>
      </c>
      <c r="C9" s="23">
        <f>SUM('WK III m'!I27,'WK III m'!G27,'WK III m'!E27,'WK III m'!K27)</f>
        <v>3596.366845307628</v>
      </c>
      <c r="D9" s="23"/>
      <c r="E9" s="22"/>
      <c r="F9" s="22" t="s">
        <v>33</v>
      </c>
      <c r="G9" s="22" t="s">
        <v>45</v>
      </c>
      <c r="H9" s="23">
        <f>SUM('WK III w'!I7,'WK III w'!G7,'WK III w'!E7,'WK III w'!K7)</f>
        <v>3338.851800588787</v>
      </c>
      <c r="I9" s="23"/>
      <c r="J9" s="18"/>
    </row>
    <row r="10" spans="1:10" ht="15">
      <c r="A10" s="22" t="s">
        <v>34</v>
      </c>
      <c r="B10" s="22" t="s">
        <v>44</v>
      </c>
      <c r="C10" s="23">
        <f>SUM('WK III m'!I23,'WK III m'!G23,'WK III m'!E23,'WK III m'!K23)</f>
        <v>3451.777526506627</v>
      </c>
      <c r="D10" s="23"/>
      <c r="E10" s="22"/>
      <c r="F10" s="22" t="s">
        <v>34</v>
      </c>
      <c r="G10" s="22" t="s">
        <v>41</v>
      </c>
      <c r="H10" s="23">
        <f>SUM('WK III w'!I19,'WK III w'!G19,'WK III w'!I19,'WK III w'!K19)</f>
        <v>3226.886472866944</v>
      </c>
      <c r="I10" s="23"/>
      <c r="J10" s="18"/>
    </row>
    <row r="11" spans="1:10" ht="15">
      <c r="A11" s="22" t="s">
        <v>35</v>
      </c>
      <c r="B11" s="22" t="s">
        <v>40</v>
      </c>
      <c r="C11" s="23">
        <f>SUM('WK III m'!I15,'WK III m'!G15,'WK III m'!E15,'WK III m'!K15)</f>
        <v>3407.0419604369</v>
      </c>
      <c r="D11" s="23"/>
      <c r="E11" s="22"/>
      <c r="F11" s="22" t="s">
        <v>35</v>
      </c>
      <c r="G11" s="22" t="s">
        <v>43</v>
      </c>
      <c r="H11" s="23">
        <f>SUM('WK III w'!I15,'WK III w'!G15,'WK III w'!E15,'WK III w'!K15)</f>
        <v>3193.8476780930905</v>
      </c>
      <c r="I11" s="23"/>
      <c r="J11" s="18"/>
    </row>
    <row r="12" spans="1:10" ht="15">
      <c r="A12" s="22" t="s">
        <v>36</v>
      </c>
      <c r="B12" s="22" t="s">
        <v>39</v>
      </c>
      <c r="C12" s="23">
        <f>SUM('WK III m'!I7,'WK III m'!G7,'WK III m'!E7,'WK III m'!K7)</f>
        <v>3371.351672790688</v>
      </c>
      <c r="D12" s="23"/>
      <c r="E12" s="22"/>
      <c r="F12" s="22" t="s">
        <v>36</v>
      </c>
      <c r="G12" s="22" t="s">
        <v>49</v>
      </c>
      <c r="H12" s="23">
        <f>SUM('WK III w'!I11,'WK III w'!G11,'WK III w'!E11,'WK III w'!K11)</f>
        <v>2964.849863031538</v>
      </c>
      <c r="I12" s="23"/>
      <c r="J12" s="18"/>
    </row>
    <row r="13" spans="1:10" ht="15">
      <c r="A13" s="22" t="s">
        <v>37</v>
      </c>
      <c r="B13" s="22" t="s">
        <v>49</v>
      </c>
      <c r="C13" s="23">
        <f>SUM('WK III m'!I19,'WK III m'!G19,'WK III m'!E19,'WK III m'!K19)</f>
        <v>3196.3435640376656</v>
      </c>
      <c r="D13" s="23"/>
      <c r="E13" s="22"/>
      <c r="F13" s="22"/>
      <c r="G13" s="22"/>
      <c r="H13" s="23"/>
      <c r="I13" s="22"/>
      <c r="J13" s="18"/>
    </row>
    <row r="14" spans="1:10" ht="15">
      <c r="A14" s="22" t="s">
        <v>38</v>
      </c>
      <c r="B14" s="22" t="s">
        <v>43</v>
      </c>
      <c r="C14" s="23">
        <f>SUM('WK III m'!I11,'WK III m'!G11,'WK III m'!E11,'WK III m'!K11)</f>
        <v>3022.145344238348</v>
      </c>
      <c r="D14" s="22"/>
      <c r="E14" s="22"/>
      <c r="F14" s="22"/>
      <c r="G14" s="22"/>
      <c r="H14" s="23"/>
      <c r="I14" s="22"/>
      <c r="J14" s="18"/>
    </row>
    <row r="15" spans="1:10" ht="15">
      <c r="A15" s="22"/>
      <c r="B15" s="22"/>
      <c r="C15" s="23"/>
      <c r="D15" s="22"/>
      <c r="E15" s="22"/>
      <c r="F15" s="22"/>
      <c r="G15" s="22"/>
      <c r="H15" s="23"/>
      <c r="I15" s="22"/>
      <c r="J15" s="18"/>
    </row>
    <row r="16" spans="1:10" ht="15">
      <c r="A16" s="22"/>
      <c r="B16" s="22"/>
      <c r="C16" s="23"/>
      <c r="D16" s="22"/>
      <c r="E16" s="22"/>
      <c r="F16" s="22"/>
      <c r="G16" s="22"/>
      <c r="H16" s="23"/>
      <c r="I16" s="22"/>
      <c r="J16" s="18"/>
    </row>
    <row r="17" spans="1:10" ht="15">
      <c r="A17" s="20" t="s">
        <v>29</v>
      </c>
      <c r="B17" s="21"/>
      <c r="C17" s="20"/>
      <c r="D17" s="22"/>
      <c r="E17" s="22"/>
      <c r="F17" s="20" t="s">
        <v>32</v>
      </c>
      <c r="G17" s="20"/>
      <c r="H17" s="22"/>
      <c r="I17" s="22"/>
      <c r="J17" s="18"/>
    </row>
    <row r="18" spans="1:10" ht="15">
      <c r="A18" s="22" t="s">
        <v>16</v>
      </c>
      <c r="B18" s="22" t="s">
        <v>0</v>
      </c>
      <c r="C18" s="22" t="s">
        <v>26</v>
      </c>
      <c r="D18" s="22"/>
      <c r="E18" s="22"/>
      <c r="F18" s="22" t="s">
        <v>16</v>
      </c>
      <c r="G18" s="22" t="s">
        <v>0</v>
      </c>
      <c r="H18" s="22" t="s">
        <v>26</v>
      </c>
      <c r="I18" s="22"/>
      <c r="J18" s="18"/>
    </row>
    <row r="19" spans="1:10" ht="15">
      <c r="A19" s="22" t="s">
        <v>33</v>
      </c>
      <c r="B19" s="22" t="s">
        <v>23</v>
      </c>
      <c r="C19" s="23">
        <f>SUM('WK IV m'!E7,'WK IV m'!G7,'WK IV m'!I7,'WK IV m'!K7)</f>
        <v>3325.86868804771</v>
      </c>
      <c r="D19" s="22"/>
      <c r="E19" s="22"/>
      <c r="F19" s="22" t="s">
        <v>33</v>
      </c>
      <c r="G19" s="22" t="s">
        <v>24</v>
      </c>
      <c r="H19" s="23">
        <f>SUM('WK IV w'!E11,'WK IV w'!G11,'WK IV w'!I11,'WK IV w'!K11)</f>
        <v>3201.89280087324</v>
      </c>
      <c r="I19" s="23"/>
      <c r="J19" s="18"/>
    </row>
    <row r="20" spans="1:10" ht="15">
      <c r="A20" s="22" t="s">
        <v>34</v>
      </c>
      <c r="B20" s="27" t="s">
        <v>41</v>
      </c>
      <c r="C20" s="23">
        <f>SUM('WK IV m'!E11,'WK IV m'!G11,'WK IV m'!I11,'WK IV m'!K11)</f>
        <v>2692.1408502228132</v>
      </c>
      <c r="D20" s="23"/>
      <c r="E20" s="22"/>
      <c r="F20" s="22" t="s">
        <v>34</v>
      </c>
      <c r="G20" s="22" t="s">
        <v>50</v>
      </c>
      <c r="H20" s="23">
        <f>SUM('WK IV w'!E15,'WK IV w'!G15,'WK IV w'!I15,'WK IV w'!K15)</f>
        <v>3193.718207041149</v>
      </c>
      <c r="I20" s="23"/>
      <c r="J20" s="18"/>
    </row>
    <row r="21" spans="1:10" ht="15">
      <c r="A21" s="22" t="s">
        <v>35</v>
      </c>
      <c r="B21" s="27" t="s">
        <v>49</v>
      </c>
      <c r="C21" s="23">
        <f>SUM('WK IV m'!E15,'WK IV m'!G15,'WK IV m'!I15,'WK IV m'!K15)</f>
        <v>2303.2328473329744</v>
      </c>
      <c r="D21" s="23"/>
      <c r="E21" s="22"/>
      <c r="F21" s="22" t="s">
        <v>35</v>
      </c>
      <c r="G21" s="22" t="s">
        <v>49</v>
      </c>
      <c r="H21" s="23">
        <f>SUM('WK IV w'!E19,'WK IV w'!G19,'WK IV w'!I19,'WK IV w'!K19)</f>
        <v>3157.3411615900663</v>
      </c>
      <c r="I21" s="23"/>
      <c r="J21" s="18"/>
    </row>
    <row r="22" spans="1:10" ht="15">
      <c r="A22" s="22"/>
      <c r="B22" s="22"/>
      <c r="C22" s="23"/>
      <c r="D22" s="23"/>
      <c r="E22" s="22"/>
      <c r="F22" s="22" t="s">
        <v>36</v>
      </c>
      <c r="G22" s="22" t="s">
        <v>42</v>
      </c>
      <c r="H22" s="23">
        <f>SUM('WK IV w'!E23,'WK IV w'!G23,'WK IV w'!I23,'WK IV w'!K23)</f>
        <v>3077.8741065051977</v>
      </c>
      <c r="I22" s="23"/>
      <c r="J22" s="18"/>
    </row>
    <row r="23" spans="1:10" ht="15">
      <c r="A23" s="22"/>
      <c r="B23" s="27"/>
      <c r="C23" s="23"/>
      <c r="D23" s="23"/>
      <c r="E23" s="22"/>
      <c r="F23" s="22" t="s">
        <v>37</v>
      </c>
      <c r="G23" s="22" t="s">
        <v>23</v>
      </c>
      <c r="H23" s="23">
        <f>SUM('WK IV w'!E7,'WK IV w'!G7,'WK IV w'!I7,'WK IV w'!K7)</f>
        <v>3002.731693273252</v>
      </c>
      <c r="I23" s="23"/>
      <c r="J23" s="18"/>
    </row>
    <row r="24" spans="1:10" ht="15">
      <c r="A24" s="22"/>
      <c r="B24" s="22"/>
      <c r="C24" s="23"/>
      <c r="D24" s="22"/>
      <c r="E24" s="22"/>
      <c r="F24" s="22" t="s">
        <v>38</v>
      </c>
      <c r="G24" s="26" t="s">
        <v>48</v>
      </c>
      <c r="H24" s="23">
        <f>SUM('WK IV w'!E27,'WK IV w'!G27,'WK IV w'!I27,'WK IV w'!K27)</f>
        <v>2667.9672008763537</v>
      </c>
      <c r="I24" s="26"/>
      <c r="J24" s="18"/>
    </row>
    <row r="25" spans="4:10" ht="15">
      <c r="D25" s="18"/>
      <c r="E25" s="18"/>
      <c r="J25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B5" sqref="B5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  <col min="8" max="8" width="10.421875" style="0" customWidth="1"/>
  </cols>
  <sheetData>
    <row r="1" spans="1:9" s="19" customFormat="1" ht="21">
      <c r="A1" s="25" t="s">
        <v>56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25</v>
      </c>
      <c r="B3" s="21"/>
      <c r="C3" s="20"/>
      <c r="D3" s="20"/>
      <c r="E3" s="20"/>
      <c r="F3" s="20" t="s">
        <v>30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26</v>
      </c>
      <c r="D4" s="22"/>
      <c r="E4" s="22"/>
      <c r="F4" s="22" t="s">
        <v>16</v>
      </c>
      <c r="G4" s="22" t="s">
        <v>0</v>
      </c>
      <c r="H4" s="22" t="s">
        <v>26</v>
      </c>
      <c r="I4" s="22"/>
      <c r="J4" s="18"/>
    </row>
    <row r="5" spans="1:10" ht="15">
      <c r="A5" s="22" t="s">
        <v>33</v>
      </c>
      <c r="B5" s="22" t="s">
        <v>48</v>
      </c>
      <c r="C5" s="23">
        <f>SUM('WK II m'!K7,'WK II m'!E7,'WK II m'!M7,'WK II m'!I7,'WK II m'!G7)</f>
        <v>4864.368527222746</v>
      </c>
      <c r="D5" s="23"/>
      <c r="E5" s="22"/>
      <c r="F5" s="22"/>
      <c r="G5" s="22"/>
      <c r="H5" s="23"/>
      <c r="I5" s="23"/>
      <c r="J5" s="18"/>
    </row>
    <row r="6" spans="1:10" ht="15">
      <c r="A6" s="22"/>
      <c r="B6" s="22"/>
      <c r="C6" s="23"/>
      <c r="D6" s="22"/>
      <c r="E6" s="22"/>
      <c r="F6" s="22"/>
      <c r="G6" s="22"/>
      <c r="H6" s="23"/>
      <c r="I6" s="22"/>
      <c r="J6" s="18"/>
    </row>
    <row r="7" spans="1:10" ht="15">
      <c r="A7" s="20" t="s">
        <v>28</v>
      </c>
      <c r="B7" s="21"/>
      <c r="C7" s="20"/>
      <c r="D7" s="20"/>
      <c r="E7" s="20"/>
      <c r="F7" s="20" t="s">
        <v>31</v>
      </c>
      <c r="G7" s="20"/>
      <c r="H7" s="22"/>
      <c r="I7" s="22"/>
      <c r="J7" s="18"/>
    </row>
    <row r="8" spans="1:10" ht="15">
      <c r="A8" s="22" t="s">
        <v>16</v>
      </c>
      <c r="B8" s="22" t="s">
        <v>0</v>
      </c>
      <c r="C8" s="22" t="s">
        <v>26</v>
      </c>
      <c r="D8" s="22"/>
      <c r="E8" s="22"/>
      <c r="F8" s="22" t="s">
        <v>16</v>
      </c>
      <c r="G8" s="22" t="s">
        <v>0</v>
      </c>
      <c r="H8" s="22" t="s">
        <v>26</v>
      </c>
      <c r="I8" s="22"/>
      <c r="J8" s="18"/>
    </row>
    <row r="9" spans="1:10" ht="15">
      <c r="A9" s="22" t="s">
        <v>33</v>
      </c>
      <c r="B9" s="22" t="s">
        <v>45</v>
      </c>
      <c r="C9" s="23">
        <f>SUM('WK III m'!I27,'WK III m'!G27,'WK III m'!E27,'WK III m'!M27,'WK III m'!K27)</f>
        <v>4425.255545910313</v>
      </c>
      <c r="D9" s="23"/>
      <c r="E9" s="22"/>
      <c r="F9" s="22" t="s">
        <v>33</v>
      </c>
      <c r="G9" s="22" t="s">
        <v>45</v>
      </c>
      <c r="H9" s="23">
        <f>SUM('WK III w'!I7,'WK III w'!G7,'WK III w'!E7,'WK III w'!M7,'WK III w'!K7)</f>
        <v>4036.2349478085957</v>
      </c>
      <c r="I9" s="23"/>
      <c r="J9" s="18"/>
    </row>
    <row r="10" spans="1:10" ht="15">
      <c r="A10" s="22" t="s">
        <v>34</v>
      </c>
      <c r="B10" s="22" t="s">
        <v>44</v>
      </c>
      <c r="C10" s="23">
        <f>SUM('WK III m'!I23,'WK III m'!G23,'WK III m'!E23,'WK III m'!M23,'WK III m'!K23)</f>
        <v>4295.1874404551045</v>
      </c>
      <c r="D10" s="23"/>
      <c r="E10" s="22"/>
      <c r="F10" s="22" t="s">
        <v>34</v>
      </c>
      <c r="G10" s="22" t="s">
        <v>43</v>
      </c>
      <c r="H10" s="23">
        <f>SUM('WK III w'!I15,'WK III w'!G15,'WK III w'!E15,'WK III w'!M15,'WK III w'!K15)</f>
        <v>3924.4497572828445</v>
      </c>
      <c r="I10" s="23"/>
      <c r="J10" s="18"/>
    </row>
    <row r="11" spans="1:10" ht="15">
      <c r="A11" s="22" t="s">
        <v>35</v>
      </c>
      <c r="B11" s="22" t="s">
        <v>39</v>
      </c>
      <c r="C11" s="23">
        <f>SUM('WK III m'!I7,'WK III m'!G7,'WK III m'!E7,'WK III m'!M7,'WK III m'!K7)</f>
        <v>4200.240373393373</v>
      </c>
      <c r="D11" s="23"/>
      <c r="E11" s="22"/>
      <c r="F11" s="22" t="s">
        <v>35</v>
      </c>
      <c r="G11" s="22" t="s">
        <v>49</v>
      </c>
      <c r="H11" s="23">
        <f>SUM('WK III w'!I11,'WK III w'!G11,'WK III w'!E11,'WK III w'!M11,'WK III w'!K11)</f>
        <v>3727.3924992258326</v>
      </c>
      <c r="I11" s="23"/>
      <c r="J11" s="18"/>
    </row>
    <row r="12" spans="1:10" ht="15">
      <c r="A12" s="22" t="s">
        <v>36</v>
      </c>
      <c r="B12" s="22" t="s">
        <v>40</v>
      </c>
      <c r="C12" s="23">
        <f>SUM('WK III m'!I15,'WK III m'!G15,'WK III m'!E15,'WK III m'!M15,'WK III m'!K15)</f>
        <v>4154.980523184745</v>
      </c>
      <c r="D12" s="23"/>
      <c r="E12" s="22"/>
      <c r="F12" s="22" t="s">
        <v>36</v>
      </c>
      <c r="G12" s="22" t="s">
        <v>41</v>
      </c>
      <c r="H12" s="23">
        <f>SUM('WK III w'!I19,'WK III w'!G19,'WK III w'!E19,'WK III w'!M19,'WK III w'!K19)</f>
        <v>3723.520239926269</v>
      </c>
      <c r="I12" s="23"/>
      <c r="J12" s="18"/>
    </row>
    <row r="13" spans="1:10" ht="15">
      <c r="A13" s="22" t="s">
        <v>37</v>
      </c>
      <c r="B13" s="22" t="s">
        <v>49</v>
      </c>
      <c r="C13" s="23">
        <f>SUM('WK III m'!I19,'WK III m'!G19,'WK III m'!E19,'WK III m'!M19,'WK III m'!K19)</f>
        <v>3998.082791186492</v>
      </c>
      <c r="D13" s="23"/>
      <c r="E13" s="22"/>
      <c r="F13" s="22"/>
      <c r="G13" s="22"/>
      <c r="H13" s="23"/>
      <c r="I13" s="22"/>
      <c r="J13" s="18"/>
    </row>
    <row r="14" spans="1:10" ht="15">
      <c r="A14" s="22" t="s">
        <v>38</v>
      </c>
      <c r="B14" s="22" t="s">
        <v>43</v>
      </c>
      <c r="C14" s="23">
        <f>SUM('WK III m'!I11,'WK III m'!G11,'WK III m'!E11,'WK III m'!M11,'WK III m'!K11)</f>
        <v>3823.884571387174</v>
      </c>
      <c r="D14" s="22"/>
      <c r="E14" s="22"/>
      <c r="F14" s="22"/>
      <c r="G14" s="22"/>
      <c r="H14" s="23"/>
      <c r="I14" s="22"/>
      <c r="J14" s="18"/>
    </row>
    <row r="15" spans="1:10" ht="15">
      <c r="A15" s="22"/>
      <c r="B15" s="22"/>
      <c r="C15" s="23"/>
      <c r="D15" s="22"/>
      <c r="E15" s="22"/>
      <c r="F15" s="22"/>
      <c r="G15" s="22"/>
      <c r="H15" s="23"/>
      <c r="I15" s="22"/>
      <c r="J15" s="18"/>
    </row>
    <row r="16" spans="1:10" ht="15">
      <c r="A16" s="22"/>
      <c r="B16" s="22"/>
      <c r="C16" s="23"/>
      <c r="D16" s="22"/>
      <c r="E16" s="22"/>
      <c r="F16" s="22"/>
      <c r="G16" s="22"/>
      <c r="H16" s="23"/>
      <c r="I16" s="22"/>
      <c r="J16" s="18"/>
    </row>
    <row r="17" spans="1:10" ht="15">
      <c r="A17" s="20" t="s">
        <v>29</v>
      </c>
      <c r="B17" s="21"/>
      <c r="C17" s="20"/>
      <c r="D17" s="22"/>
      <c r="E17" s="22"/>
      <c r="F17" s="20" t="s">
        <v>32</v>
      </c>
      <c r="G17" s="20"/>
      <c r="H17" s="22"/>
      <c r="I17" s="22"/>
      <c r="J17" s="18"/>
    </row>
    <row r="18" spans="1:10" ht="15">
      <c r="A18" s="22" t="s">
        <v>16</v>
      </c>
      <c r="B18" s="22" t="s">
        <v>0</v>
      </c>
      <c r="C18" s="22" t="s">
        <v>26</v>
      </c>
      <c r="D18" s="22"/>
      <c r="E18" s="22"/>
      <c r="F18" s="22" t="s">
        <v>16</v>
      </c>
      <c r="G18" s="22" t="s">
        <v>0</v>
      </c>
      <c r="H18" s="22" t="s">
        <v>26</v>
      </c>
      <c r="I18" s="22"/>
      <c r="J18" s="18"/>
    </row>
    <row r="19" spans="1:10" ht="15">
      <c r="A19" s="22" t="s">
        <v>33</v>
      </c>
      <c r="B19" s="22" t="s">
        <v>23</v>
      </c>
      <c r="C19" s="23">
        <f>SUM('WK IV m'!E7,'WK IV m'!G7,'WK IV m'!I7,'WK IV m'!K7,'WK IV m'!M7)</f>
        <v>4273.594507453574</v>
      </c>
      <c r="D19" s="22"/>
      <c r="E19" s="22"/>
      <c r="F19" s="22" t="s">
        <v>33</v>
      </c>
      <c r="G19" s="22" t="s">
        <v>50</v>
      </c>
      <c r="H19" s="23">
        <f>SUM('WK IV w'!E15,'WK IV w'!G15,'WK IV w'!I15,'WK IV w'!K15,'WK IV w'!M15)</f>
        <v>4054.7159849500235</v>
      </c>
      <c r="I19" s="23"/>
      <c r="J19" s="18"/>
    </row>
    <row r="20" spans="1:10" ht="15">
      <c r="A20" s="22" t="s">
        <v>34</v>
      </c>
      <c r="B20" s="27" t="s">
        <v>41</v>
      </c>
      <c r="C20" s="23">
        <f>SUM('WK IV m'!E11,'WK IV m'!G11,'WK IV m'!I11,'WK IV m'!K11,'WK IV m'!M11)</f>
        <v>3433.3557394459267</v>
      </c>
      <c r="D20" s="23"/>
      <c r="E20" s="22"/>
      <c r="F20" s="22" t="s">
        <v>34</v>
      </c>
      <c r="G20" s="22" t="s">
        <v>24</v>
      </c>
      <c r="H20" s="23">
        <f>SUM('WK IV w'!E11,'WK IV w'!G11,'WK IV w'!I11,'WK IV w'!K11,'WK IV w'!M11)</f>
        <v>4010.1124141196924</v>
      </c>
      <c r="I20" s="23"/>
      <c r="J20" s="18"/>
    </row>
    <row r="21" spans="1:10" ht="15">
      <c r="A21" s="22" t="s">
        <v>35</v>
      </c>
      <c r="B21" s="27" t="s">
        <v>49</v>
      </c>
      <c r="C21" s="23">
        <f>SUM('WK IV m'!E15,'WK IV m'!G15,'WK IV m'!I291,'WK IV m'!K291,'WK IV m'!M15)</f>
        <v>2228.3673657241793</v>
      </c>
      <c r="D21" s="23"/>
      <c r="E21" s="22"/>
      <c r="F21" s="22" t="s">
        <v>35</v>
      </c>
      <c r="G21" s="22" t="s">
        <v>42</v>
      </c>
      <c r="H21" s="23">
        <f>SUM('WK IV w'!E23,'WK IV w'!G23,'WK IV w'!I23,'WK IV w'!K23,'WK IV w'!M23)</f>
        <v>3956.9009168483144</v>
      </c>
      <c r="I21" s="23"/>
      <c r="J21" s="18"/>
    </row>
    <row r="22" spans="1:10" ht="15">
      <c r="A22" s="22"/>
      <c r="B22" s="22"/>
      <c r="C22" s="23"/>
      <c r="D22" s="23"/>
      <c r="E22" s="22"/>
      <c r="F22" s="22" t="s">
        <v>36</v>
      </c>
      <c r="G22" s="22" t="s">
        <v>49</v>
      </c>
      <c r="H22" s="23">
        <f>SUM('WK IV w'!E19,'WK IV w'!G19,'WK IV w'!I19,'WK IV w'!K19,'WK IV w'!M19)</f>
        <v>3941.6920606650065</v>
      </c>
      <c r="I22" s="23"/>
      <c r="J22" s="18"/>
    </row>
    <row r="23" spans="1:10" ht="15">
      <c r="A23" s="22"/>
      <c r="B23" s="27"/>
      <c r="C23" s="23"/>
      <c r="D23" s="23"/>
      <c r="E23" s="22"/>
      <c r="F23" s="22" t="s">
        <v>37</v>
      </c>
      <c r="G23" s="22" t="s">
        <v>23</v>
      </c>
      <c r="H23" s="23">
        <f>SUM('WK IV w'!E7,'WK IV w'!G7,'WK IV w'!I7,'WK IV w'!K7,'WK IV w'!M7)</f>
        <v>3865.645468898947</v>
      </c>
      <c r="I23" s="23"/>
      <c r="J23" s="18"/>
    </row>
    <row r="24" spans="1:10" ht="15">
      <c r="A24" s="22"/>
      <c r="B24" s="22"/>
      <c r="C24" s="23"/>
      <c r="D24" s="22"/>
      <c r="E24" s="22"/>
      <c r="F24" s="22" t="s">
        <v>38</v>
      </c>
      <c r="G24" s="26" t="s">
        <v>48</v>
      </c>
      <c r="H24" s="23">
        <f>SUM('WK IV w'!E27,'WK IV w'!G27,'WK IV w'!I27,'WK IV w'!K27,'WK IV w'!M27)</f>
        <v>3495.7203302562775</v>
      </c>
      <c r="I24" s="26"/>
      <c r="J24" s="18"/>
    </row>
    <row r="25" spans="4:10" ht="15">
      <c r="D25" s="18"/>
      <c r="E25" s="18"/>
      <c r="J25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G18" sqref="G18:H24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57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25</v>
      </c>
      <c r="B3" s="21"/>
      <c r="C3" s="20"/>
      <c r="D3" s="20"/>
      <c r="E3" s="20"/>
      <c r="F3" s="20" t="s">
        <v>30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26</v>
      </c>
      <c r="D4" s="22"/>
      <c r="E4" s="22"/>
      <c r="F4" s="22" t="s">
        <v>16</v>
      </c>
      <c r="G4" s="22" t="s">
        <v>0</v>
      </c>
      <c r="H4" s="22" t="s">
        <v>26</v>
      </c>
      <c r="I4" s="22"/>
      <c r="J4" s="18"/>
    </row>
    <row r="5" spans="1:10" ht="15">
      <c r="A5" s="22" t="s">
        <v>33</v>
      </c>
      <c r="B5" s="22" t="s">
        <v>48</v>
      </c>
      <c r="C5" s="23">
        <f>SUM('WK II m'!K7,'WK II m'!E7,'WK II m'!M7,'WK II m'!I7,'WK II m'!G7,'WK II m'!O7)</f>
        <v>5926.731436968166</v>
      </c>
      <c r="D5" s="23"/>
      <c r="E5" s="22"/>
      <c r="F5" s="22"/>
      <c r="G5" s="22"/>
      <c r="H5" s="23"/>
      <c r="I5" s="23"/>
      <c r="J5" s="18"/>
    </row>
    <row r="6" spans="1:10" ht="15">
      <c r="A6" s="22"/>
      <c r="B6" s="22"/>
      <c r="C6" s="23"/>
      <c r="D6" s="22"/>
      <c r="E6" s="22"/>
      <c r="F6" s="22"/>
      <c r="G6" s="22"/>
      <c r="H6" s="23"/>
      <c r="I6" s="22"/>
      <c r="J6" s="18"/>
    </row>
    <row r="7" spans="1:10" ht="15">
      <c r="A7" s="20" t="s">
        <v>28</v>
      </c>
      <c r="B7" s="21"/>
      <c r="C7" s="20"/>
      <c r="D7" s="20"/>
      <c r="E7" s="20"/>
      <c r="F7" s="20" t="s">
        <v>31</v>
      </c>
      <c r="G7" s="20"/>
      <c r="H7" s="22"/>
      <c r="I7" s="22"/>
      <c r="J7" s="18"/>
    </row>
    <row r="8" spans="1:10" ht="15">
      <c r="A8" s="22" t="s">
        <v>16</v>
      </c>
      <c r="B8" s="22" t="s">
        <v>0</v>
      </c>
      <c r="C8" s="22" t="s">
        <v>26</v>
      </c>
      <c r="D8" s="22"/>
      <c r="E8" s="22"/>
      <c r="F8" s="22" t="s">
        <v>16</v>
      </c>
      <c r="G8" s="22" t="s">
        <v>0</v>
      </c>
      <c r="H8" s="22" t="s">
        <v>26</v>
      </c>
      <c r="I8" s="22"/>
      <c r="J8" s="18"/>
    </row>
    <row r="9" spans="1:10" ht="15">
      <c r="A9" s="22" t="s">
        <v>33</v>
      </c>
      <c r="B9" s="22" t="s">
        <v>45</v>
      </c>
      <c r="C9" s="23">
        <f>SUM('WK III m'!I27,'WK III m'!G27,'WK III m'!E27,'WK III m'!M27,'WK III m'!K27,'WK III m'!O27)</f>
        <v>5446.531661609063</v>
      </c>
      <c r="D9" s="23"/>
      <c r="E9" s="22"/>
      <c r="F9" s="22" t="s">
        <v>33</v>
      </c>
      <c r="G9" s="22" t="s">
        <v>43</v>
      </c>
      <c r="H9" s="23">
        <f>SUM('WK III w'!I15,'WK III w'!G15,'WK III w'!E15,'WK III w'!M15,'WK III w'!K15,'WK III w'!O15)</f>
        <v>4725.088012343411</v>
      </c>
      <c r="I9" s="23"/>
      <c r="J9" s="18"/>
    </row>
    <row r="10" spans="1:10" ht="15">
      <c r="A10" s="22" t="s">
        <v>34</v>
      </c>
      <c r="B10" s="22" t="s">
        <v>44</v>
      </c>
      <c r="C10" s="23">
        <f>SUM('WK III m'!I23,'WK III m'!G23,'WK III m'!E23,'WK III m'!M23,'WK III m'!K23,'WK III m'!O23)</f>
        <v>5204.054224316529</v>
      </c>
      <c r="D10" s="23"/>
      <c r="E10" s="22"/>
      <c r="F10" s="22" t="s">
        <v>34</v>
      </c>
      <c r="G10" s="22" t="s">
        <v>45</v>
      </c>
      <c r="H10" s="23">
        <f>SUM('WK III w'!I7,'WK III w'!G7,'WK III w'!E7,'WK III w'!M7,'WK III w'!K7,'WK III w'!O7)</f>
        <v>4659.784207054262</v>
      </c>
      <c r="I10" s="23"/>
      <c r="J10" s="18"/>
    </row>
    <row r="11" spans="1:10" ht="15">
      <c r="A11" s="22" t="s">
        <v>35</v>
      </c>
      <c r="B11" s="22" t="s">
        <v>39</v>
      </c>
      <c r="C11" s="23">
        <f>SUM('WK III m'!I7,'WK III m'!G7,'WK III m'!E7,'WK III m'!M7,'WK III m'!K7,'WK III m'!O7)</f>
        <v>5146.890324234885</v>
      </c>
      <c r="D11" s="23"/>
      <c r="E11" s="22"/>
      <c r="F11" s="22" t="s">
        <v>35</v>
      </c>
      <c r="G11" s="22" t="s">
        <v>41</v>
      </c>
      <c r="H11" s="23">
        <f>SUM('WK III w'!I19,'WK III w'!G19,'WK III w'!E19,'WK III w'!M19,'WK III w'!K19,'WK III w'!O19)</f>
        <v>4575.775597130548</v>
      </c>
      <c r="I11" s="23"/>
      <c r="J11" s="18"/>
    </row>
    <row r="12" spans="1:10" ht="15">
      <c r="A12" s="22" t="s">
        <v>36</v>
      </c>
      <c r="B12" s="22" t="s">
        <v>40</v>
      </c>
      <c r="C12" s="23">
        <f>SUM('WK III m'!I15,'WK III m'!G15,'WK III m'!E15,'WK III m'!M15,'WK III m'!K15,'WK III m'!O15)</f>
        <v>5125.054082429043</v>
      </c>
      <c r="D12" s="23"/>
      <c r="E12" s="22"/>
      <c r="F12" s="22" t="s">
        <v>36</v>
      </c>
      <c r="G12" s="22" t="s">
        <v>49</v>
      </c>
      <c r="H12" s="23">
        <f>SUM('WK III w'!I11,'WK III w'!G11,'WK III w'!E11,'WK III w'!M11,'WK III w'!K11,'WK III w'!O11)</f>
        <v>4431.769674561912</v>
      </c>
      <c r="I12" s="23"/>
      <c r="J12" s="18"/>
    </row>
    <row r="13" spans="1:10" ht="15">
      <c r="A13" s="22" t="s">
        <v>37</v>
      </c>
      <c r="B13" s="22" t="s">
        <v>49</v>
      </c>
      <c r="C13" s="23">
        <f>SUM('WK III m'!I19,'WK III m'!G19,'WK III m'!E19,'WK III m'!M19,'WK III m'!K19,'WK III m'!O19)</f>
        <v>4943.679851241383</v>
      </c>
      <c r="D13" s="23"/>
      <c r="E13" s="22"/>
      <c r="F13" s="22"/>
      <c r="G13" s="22"/>
      <c r="H13" s="23"/>
      <c r="I13" s="22"/>
      <c r="J13" s="18"/>
    </row>
    <row r="14" spans="1:10" ht="15">
      <c r="A14" s="22" t="s">
        <v>38</v>
      </c>
      <c r="B14" s="22" t="s">
        <v>43</v>
      </c>
      <c r="C14" s="23">
        <f>SUM('WK III m'!I11,'WK III m'!G11,'WK III m'!E11,'WK III m'!M11,'WK III m'!K11,'WK III m'!O11)</f>
        <v>4755.366432661088</v>
      </c>
      <c r="D14" s="22"/>
      <c r="E14" s="22"/>
      <c r="F14" s="22"/>
      <c r="G14" s="22"/>
      <c r="H14" s="23"/>
      <c r="I14" s="22"/>
      <c r="J14" s="18"/>
    </row>
    <row r="15" spans="1:10" ht="15">
      <c r="A15" s="22"/>
      <c r="B15" s="22"/>
      <c r="C15" s="23"/>
      <c r="D15" s="22"/>
      <c r="E15" s="22"/>
      <c r="F15" s="22"/>
      <c r="G15" s="22"/>
      <c r="H15" s="23"/>
      <c r="I15" s="22"/>
      <c r="J15" s="18"/>
    </row>
    <row r="16" spans="1:10" ht="15">
      <c r="A16" s="22"/>
      <c r="B16" s="22"/>
      <c r="C16" s="23"/>
      <c r="D16" s="22"/>
      <c r="E16" s="22"/>
      <c r="F16" s="22"/>
      <c r="G16" s="22"/>
      <c r="H16" s="23"/>
      <c r="I16" s="22"/>
      <c r="J16" s="18"/>
    </row>
    <row r="17" spans="1:10" ht="15">
      <c r="A17" s="20" t="s">
        <v>29</v>
      </c>
      <c r="B17" s="21"/>
      <c r="C17" s="20"/>
      <c r="D17" s="22"/>
      <c r="E17" s="22"/>
      <c r="F17" s="20" t="s">
        <v>32</v>
      </c>
      <c r="G17" s="20"/>
      <c r="H17" s="22"/>
      <c r="I17" s="22"/>
      <c r="J17" s="18"/>
    </row>
    <row r="18" spans="1:10" ht="15">
      <c r="A18" s="22" t="s">
        <v>16</v>
      </c>
      <c r="B18" s="22" t="s">
        <v>0</v>
      </c>
      <c r="C18" s="22" t="s">
        <v>26</v>
      </c>
      <c r="D18" s="22"/>
      <c r="E18" s="22"/>
      <c r="F18" s="22" t="s">
        <v>16</v>
      </c>
      <c r="G18" s="22" t="s">
        <v>0</v>
      </c>
      <c r="H18" s="22" t="s">
        <v>26</v>
      </c>
      <c r="I18" s="22"/>
      <c r="J18" s="18"/>
    </row>
    <row r="19" spans="1:10" ht="15">
      <c r="A19" s="22" t="s">
        <v>33</v>
      </c>
      <c r="B19" s="22" t="s">
        <v>23</v>
      </c>
      <c r="C19" s="23">
        <f>SUM('WK IV m'!E7,'WK IV m'!G7,'WK IV m'!I7,'WK IV m'!K7,'WK IV m'!M7,'WK IV m'!O7)</f>
        <v>5053.408081302822</v>
      </c>
      <c r="D19" s="22"/>
      <c r="E19" s="22"/>
      <c r="F19" s="22" t="s">
        <v>33</v>
      </c>
      <c r="G19" s="22" t="s">
        <v>42</v>
      </c>
      <c r="H19" s="23">
        <f>SUM('WK IV w'!E23,'WK IV w'!G23,'WK IV w'!I23,'WK IV w'!K23,'WK IV w'!M23,'WK IV w'!O23)</f>
        <v>4744.652956242415</v>
      </c>
      <c r="I19" s="23"/>
      <c r="J19" s="18"/>
    </row>
    <row r="20" spans="1:10" ht="15">
      <c r="A20" s="22" t="s">
        <v>34</v>
      </c>
      <c r="B20" s="27" t="s">
        <v>41</v>
      </c>
      <c r="C20" s="23">
        <f>SUM('WK IV m'!E11,'WK IV m'!G11,'WK IV m'!I11,'WK IV m'!K11,'WK IV m'!M11,'WK IV m'!O11)</f>
        <v>4122.575474892709</v>
      </c>
      <c r="D20" s="23"/>
      <c r="E20" s="22"/>
      <c r="F20" s="22" t="s">
        <v>34</v>
      </c>
      <c r="G20" s="22" t="s">
        <v>24</v>
      </c>
      <c r="H20" s="23">
        <f>SUM('WK IV w'!E11,'WK IV w'!G11,'WK IV w'!I11,'WK IV w'!K11,'WK IV w'!M11,'WK IV w'!O11)</f>
        <v>4739.999395382253</v>
      </c>
      <c r="I20" s="23"/>
      <c r="J20" s="18"/>
    </row>
    <row r="21" spans="1:10" ht="15">
      <c r="A21" s="22" t="s">
        <v>35</v>
      </c>
      <c r="B21" s="27" t="s">
        <v>49</v>
      </c>
      <c r="C21" s="23">
        <f>SUM('WK IV m'!E15,'WK IV m'!G15,'WK IV m'!I15,'WK IV m'!K15,'WK IV m'!M15,'WK IV m'!O15)</f>
        <v>3797.421457206208</v>
      </c>
      <c r="D21" s="23"/>
      <c r="E21" s="22"/>
      <c r="F21" s="22" t="s">
        <v>35</v>
      </c>
      <c r="G21" s="22" t="s">
        <v>50</v>
      </c>
      <c r="H21" s="23">
        <f>SUM('WK IV w'!E15,'WK IV w'!G15,'WK IV w'!I15,'WK IV w'!K15,'WK IV w'!M15,'WK IV w'!O15)</f>
        <v>4630.512975927557</v>
      </c>
      <c r="I21" s="23"/>
      <c r="J21" s="18"/>
    </row>
    <row r="22" spans="1:10" ht="15">
      <c r="A22" s="22"/>
      <c r="B22" s="22"/>
      <c r="C22" s="23"/>
      <c r="D22" s="23"/>
      <c r="E22" s="22"/>
      <c r="F22" s="22" t="s">
        <v>36</v>
      </c>
      <c r="G22" s="22" t="s">
        <v>23</v>
      </c>
      <c r="H22" s="23">
        <f>SUM('WK IV w'!E7,'WK IV w'!G7,'WK IV w'!I7,'WK IV w'!K7,'WK IV w'!M7,'WK IV w'!O7)</f>
        <v>4465.869783472029</v>
      </c>
      <c r="I22" s="23"/>
      <c r="J22" s="18"/>
    </row>
    <row r="23" spans="1:10" ht="15">
      <c r="A23" s="22"/>
      <c r="B23" s="27"/>
      <c r="C23" s="23"/>
      <c r="D23" s="23"/>
      <c r="E23" s="22"/>
      <c r="F23" s="22" t="s">
        <v>37</v>
      </c>
      <c r="G23" s="22" t="s">
        <v>49</v>
      </c>
      <c r="H23" s="23">
        <f>SUM('WK IV w'!E19,'WK IV w'!G19,'WK IV w'!I19,'WK IV w'!K19,'WK IV w'!M19,'WK IV w'!O19)</f>
        <v>4338.180954737285</v>
      </c>
      <c r="I23" s="23"/>
      <c r="J23" s="18"/>
    </row>
    <row r="24" spans="1:10" ht="15">
      <c r="A24" s="22"/>
      <c r="B24" s="22"/>
      <c r="C24" s="23"/>
      <c r="D24" s="22"/>
      <c r="E24" s="22"/>
      <c r="F24" s="22" t="s">
        <v>38</v>
      </c>
      <c r="G24" s="26" t="s">
        <v>48</v>
      </c>
      <c r="H24" s="23">
        <f>SUM('WK IV w'!E27,'WK IV w'!G27,'WK IV w'!I27,'WK IV w'!K27,'WK IV w'!M27,'WK IV w'!O27)</f>
        <v>3881.7473236162687</v>
      </c>
      <c r="I24" s="26"/>
      <c r="J24" s="18"/>
    </row>
    <row r="25" spans="4:10" ht="15">
      <c r="D25" s="18"/>
      <c r="E25" s="18"/>
      <c r="J25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7">
      <selection activeCell="J22" sqref="J22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5" max="5" width="8.7109375" style="0" customWidth="1"/>
    <col min="7" max="7" width="28.00390625" style="0" bestFit="1" customWidth="1"/>
  </cols>
  <sheetData>
    <row r="1" spans="1:9" s="19" customFormat="1" ht="21">
      <c r="A1" s="25" t="s">
        <v>58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25</v>
      </c>
      <c r="B3" s="21"/>
      <c r="C3" s="20"/>
      <c r="D3" s="20"/>
      <c r="E3" s="20"/>
      <c r="F3" s="20" t="s">
        <v>30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26</v>
      </c>
      <c r="D4" s="22"/>
      <c r="E4" s="22"/>
      <c r="F4" s="22" t="s">
        <v>16</v>
      </c>
      <c r="G4" s="22" t="s">
        <v>0</v>
      </c>
      <c r="H4" s="22" t="s">
        <v>26</v>
      </c>
      <c r="I4" s="22"/>
      <c r="J4" s="18"/>
    </row>
    <row r="5" spans="1:10" ht="15">
      <c r="A5" s="22" t="s">
        <v>33</v>
      </c>
      <c r="B5" s="22" t="s">
        <v>48</v>
      </c>
      <c r="C5" s="23">
        <f>SUM('WK II m'!K7,'WK II m'!E7,'WK II m'!M7,'WK II m'!I7,'WK II m'!G7,'WK II m'!O7,'WK II m'!Q7)</f>
        <v>6850.316170929837</v>
      </c>
      <c r="D5" s="23"/>
      <c r="E5" s="22"/>
      <c r="F5" s="22"/>
      <c r="G5" s="22"/>
      <c r="H5" s="23"/>
      <c r="I5" s="23"/>
      <c r="J5" s="18"/>
    </row>
    <row r="6" spans="1:10" ht="15">
      <c r="A6" s="22"/>
      <c r="B6" s="22"/>
      <c r="C6" s="23"/>
      <c r="D6" s="22"/>
      <c r="E6" s="22"/>
      <c r="F6" s="22"/>
      <c r="G6" s="22"/>
      <c r="H6" s="23"/>
      <c r="I6" s="22"/>
      <c r="J6" s="18"/>
    </row>
    <row r="7" spans="1:10" ht="15">
      <c r="A7" s="20" t="s">
        <v>28</v>
      </c>
      <c r="B7" s="21"/>
      <c r="C7" s="20"/>
      <c r="D7" s="20"/>
      <c r="E7" s="20"/>
      <c r="F7" s="20" t="s">
        <v>31</v>
      </c>
      <c r="G7" s="20"/>
      <c r="H7" s="22"/>
      <c r="I7" s="22"/>
      <c r="J7" s="18"/>
    </row>
    <row r="8" spans="1:10" ht="15">
      <c r="A8" s="22" t="s">
        <v>16</v>
      </c>
      <c r="B8" s="22" t="s">
        <v>0</v>
      </c>
      <c r="C8" s="22" t="s">
        <v>26</v>
      </c>
      <c r="D8" s="22"/>
      <c r="E8" s="22"/>
      <c r="F8" s="22" t="s">
        <v>16</v>
      </c>
      <c r="G8" s="22" t="s">
        <v>0</v>
      </c>
      <c r="H8" s="22" t="s">
        <v>26</v>
      </c>
      <c r="I8" s="22"/>
      <c r="J8" s="18"/>
    </row>
    <row r="9" spans="1:10" ht="15">
      <c r="A9" s="22" t="s">
        <v>33</v>
      </c>
      <c r="B9" s="22" t="s">
        <v>39</v>
      </c>
      <c r="C9" s="23">
        <f>SUM('WK III m'!I7,'WK III m'!G7,'WK III m'!E7,'WK III m'!M7,'WK III m'!K7,'WK III m'!O7,'WK III m'!Q7)</f>
        <v>6022.984937460839</v>
      </c>
      <c r="D9" s="23"/>
      <c r="E9" s="22"/>
      <c r="F9" s="22" t="s">
        <v>33</v>
      </c>
      <c r="G9" s="22" t="s">
        <v>45</v>
      </c>
      <c r="H9" s="23">
        <f>SUM('WK III w'!I7,'WK III w'!G7,'WK III w'!E7,'WK III w'!M7,'WK III w'!K7,'WK III w'!O7,'WK III w'!Q7)</f>
        <v>5502.1182896845285</v>
      </c>
      <c r="I9" s="23"/>
      <c r="J9" s="18"/>
    </row>
    <row r="10" spans="1:10" ht="15">
      <c r="A10" s="22" t="s">
        <v>34</v>
      </c>
      <c r="B10" s="22" t="s">
        <v>43</v>
      </c>
      <c r="C10" s="23">
        <f>SUM('WK III m'!I11,'WK III m'!G11,'WK III m'!E11,'WK III m'!M11,'WK III m'!K11,'WK III m'!O11,'WK III m'!Q11)</f>
        <v>5534.522016033539</v>
      </c>
      <c r="D10" s="23"/>
      <c r="E10" s="22"/>
      <c r="F10" s="22" t="s">
        <v>34</v>
      </c>
      <c r="G10" s="22" t="s">
        <v>43</v>
      </c>
      <c r="H10" s="23">
        <f>SUM('WK III w'!I15,'WK III w'!G15,'WK III w'!E15,'WK III w'!M15,'WK III w'!K15,'WK III w'!O15,'WK III w'!Q15)</f>
        <v>5466.325741775935</v>
      </c>
      <c r="I10" s="23"/>
      <c r="J10" s="18"/>
    </row>
    <row r="11" spans="1:10" ht="15">
      <c r="A11" s="22" t="s">
        <v>35</v>
      </c>
      <c r="B11" s="22" t="s">
        <v>40</v>
      </c>
      <c r="C11" s="23">
        <f>SUM('WK III m'!I15,'WK III m'!G15,'WK III m'!E15,'WK III m'!M15,'WK III m'!K15,'WK III m'!O15,'WK III m'!Q15)</f>
        <v>5990.542673963051</v>
      </c>
      <c r="D11" s="23"/>
      <c r="E11" s="22"/>
      <c r="F11" s="22" t="s">
        <v>35</v>
      </c>
      <c r="G11" s="22" t="s">
        <v>41</v>
      </c>
      <c r="H11" s="23">
        <f>SUM('WK III w'!I19,'WK III w'!G19,'WK III w'!E19,'WK III w'!M19,'WK III w'!K19,'WK III w'!O19,'WK III w'!Q19)</f>
        <v>5368.939778752701</v>
      </c>
      <c r="I11" s="23"/>
      <c r="J11" s="18"/>
    </row>
    <row r="12" spans="1:10" ht="15">
      <c r="A12" s="22" t="s">
        <v>36</v>
      </c>
      <c r="B12" s="22" t="s">
        <v>49</v>
      </c>
      <c r="C12" s="23">
        <f>SUM('WK III m'!I19,'WK III m'!G19,'WK III m'!E19,'WK III m'!M19,'WK III m'!K19,'WK III m'!O19,'WK III m'!Q19)</f>
        <v>5384.097603194899</v>
      </c>
      <c r="D12" s="23"/>
      <c r="E12" s="22"/>
      <c r="F12" s="22" t="s">
        <v>36</v>
      </c>
      <c r="G12" s="22" t="s">
        <v>49</v>
      </c>
      <c r="H12" s="23">
        <f>SUM('WK III w'!I11,'WK III w'!G11,'WK III w'!E11,'WK III w'!M11,'WK III w'!K11,'WK III w'!O11,'WK III w'!Q11)</f>
        <v>5344.360084277515</v>
      </c>
      <c r="I12" s="23"/>
      <c r="J12" s="18"/>
    </row>
    <row r="13" spans="1:10" ht="15">
      <c r="A13" s="22" t="s">
        <v>37</v>
      </c>
      <c r="B13" s="22" t="s">
        <v>44</v>
      </c>
      <c r="C13" s="23">
        <f>SUM('WK III m'!I23,'WK III m'!G23,'WK III m'!E23,'WK III m'!M23,'WK III m'!K23,'WK III m'!O23,'WK III m'!Q23)</f>
        <v>6045.212787046998</v>
      </c>
      <c r="D13" s="23"/>
      <c r="E13" s="22"/>
      <c r="F13" s="22"/>
      <c r="G13" s="22"/>
      <c r="H13" s="23"/>
      <c r="I13" s="23"/>
      <c r="J13" s="18"/>
    </row>
    <row r="14" spans="1:10" ht="15">
      <c r="A14" s="22" t="s">
        <v>38</v>
      </c>
      <c r="B14" s="22" t="s">
        <v>45</v>
      </c>
      <c r="C14" s="23">
        <f>SUM('WK III m'!I27,'WK III m'!G27,'WK III m'!E27,'WK III m'!M27,'WK III m'!K27,'WK III m'!O27,'WK III m'!Q27)</f>
        <v>6191.010612609753</v>
      </c>
      <c r="D14" s="23"/>
      <c r="E14" s="22"/>
      <c r="F14" s="22"/>
      <c r="G14" s="22"/>
      <c r="H14" s="23"/>
      <c r="I14" s="23"/>
      <c r="J14" s="18"/>
    </row>
    <row r="15" spans="1:10" ht="15">
      <c r="A15" s="22"/>
      <c r="B15" s="22"/>
      <c r="C15" s="23"/>
      <c r="D15" s="23"/>
      <c r="E15" s="22"/>
      <c r="F15" s="22"/>
      <c r="G15" s="22"/>
      <c r="H15" s="23"/>
      <c r="I15" s="23"/>
      <c r="J15" s="18"/>
    </row>
    <row r="16" spans="1:10" ht="15">
      <c r="A16" s="22"/>
      <c r="B16" s="22"/>
      <c r="C16" s="23"/>
      <c r="D16" s="22"/>
      <c r="E16" s="22"/>
      <c r="F16" s="22"/>
      <c r="G16" s="22"/>
      <c r="H16" s="23"/>
      <c r="I16" s="22"/>
      <c r="J16" s="18"/>
    </row>
    <row r="17" spans="1:10" ht="15">
      <c r="A17" s="20" t="s">
        <v>29</v>
      </c>
      <c r="B17" s="21"/>
      <c r="C17" s="20"/>
      <c r="D17" s="22"/>
      <c r="E17" s="22"/>
      <c r="F17" s="20" t="s">
        <v>32</v>
      </c>
      <c r="G17" s="20"/>
      <c r="H17" s="22"/>
      <c r="I17" s="22"/>
      <c r="J17" s="18"/>
    </row>
    <row r="18" spans="1:10" ht="15">
      <c r="A18" s="22" t="s">
        <v>16</v>
      </c>
      <c r="B18" s="22" t="s">
        <v>0</v>
      </c>
      <c r="C18" s="22" t="s">
        <v>26</v>
      </c>
      <c r="D18" s="22"/>
      <c r="E18" s="22"/>
      <c r="F18" s="22" t="s">
        <v>16</v>
      </c>
      <c r="G18" s="22" t="s">
        <v>0</v>
      </c>
      <c r="H18" s="22" t="s">
        <v>26</v>
      </c>
      <c r="I18" s="22"/>
      <c r="J18" s="18"/>
    </row>
    <row r="19" spans="1:10" ht="15">
      <c r="A19" s="22" t="s">
        <v>33</v>
      </c>
      <c r="B19" s="22" t="s">
        <v>23</v>
      </c>
      <c r="C19" s="23">
        <f>SUM('WK IV m'!E7,'WK IV m'!G7,'WK IV m'!I7,'WK IV m'!K7,'WK IV m'!M7,'WK IV m'!O7,'WK IV m'!Q7)</f>
        <v>5053.408081302822</v>
      </c>
      <c r="D19" s="22"/>
      <c r="E19" s="22"/>
      <c r="F19" s="22" t="s">
        <v>33</v>
      </c>
      <c r="G19" s="22" t="s">
        <v>42</v>
      </c>
      <c r="H19" s="23">
        <f>SUM('WK IV w'!E23,'WK IV w'!G23,'WK IV w'!I23,'WK IV w'!K23,'WK IV w'!M23,'WK IV w'!O23)</f>
        <v>4744.652956242415</v>
      </c>
      <c r="I19" s="23"/>
      <c r="J19" s="18"/>
    </row>
    <row r="20" spans="1:10" ht="15">
      <c r="A20" s="22" t="s">
        <v>34</v>
      </c>
      <c r="B20" s="27" t="s">
        <v>41</v>
      </c>
      <c r="C20" s="23">
        <f>SUM('WK IV m'!E11,'WK IV m'!G11,'WK IV m'!I11,'WK IV m'!K11,'WK IV m'!M11,'WK IV m'!O11,'WK IV m'!Q11)</f>
        <v>4122.575474892709</v>
      </c>
      <c r="D20" s="23"/>
      <c r="E20" s="22"/>
      <c r="F20" s="22" t="s">
        <v>34</v>
      </c>
      <c r="G20" s="22" t="s">
        <v>24</v>
      </c>
      <c r="H20" s="23">
        <f>SUM('WK IV w'!E11,'WK IV w'!G11,'WK IV w'!I11,'WK IV w'!K11,'WK IV w'!M11,'WK IV w'!O11)</f>
        <v>4739.999395382253</v>
      </c>
      <c r="I20" s="23"/>
      <c r="J20" s="18"/>
    </row>
    <row r="21" spans="1:10" ht="15">
      <c r="A21" s="22" t="s">
        <v>35</v>
      </c>
      <c r="B21" s="27" t="s">
        <v>49</v>
      </c>
      <c r="C21" s="23">
        <f>SUM('WK IV m'!E15,'WK IV m'!G15,'WK IV m'!I15,'WK IV m'!K15,'WK IV m'!M15,'WK IV m'!O15,'WK IV m'!Q15)</f>
        <v>3797.421457206208</v>
      </c>
      <c r="D21" s="23"/>
      <c r="E21" s="22"/>
      <c r="F21" s="22" t="s">
        <v>35</v>
      </c>
      <c r="G21" s="22" t="s">
        <v>50</v>
      </c>
      <c r="H21" s="23">
        <f>SUM('WK IV w'!E15,'WK IV w'!G15,'WK IV w'!I15,'WK IV w'!K15,'WK IV w'!M15,'WK IV w'!O15)</f>
        <v>4630.512975927557</v>
      </c>
      <c r="I21" s="23"/>
      <c r="J21" s="18"/>
    </row>
    <row r="22" spans="1:10" ht="15">
      <c r="A22" s="22"/>
      <c r="B22" s="22"/>
      <c r="C22" s="23"/>
      <c r="D22" s="23"/>
      <c r="E22" s="22"/>
      <c r="F22" s="22" t="s">
        <v>36</v>
      </c>
      <c r="G22" s="22" t="s">
        <v>23</v>
      </c>
      <c r="H22" s="23">
        <f>SUM('WK IV w'!E7,'WK IV w'!G7,'WK IV w'!I7,'WK IV w'!K7,'WK IV w'!M7,'WK IV w'!O7)</f>
        <v>4465.869783472029</v>
      </c>
      <c r="I22" s="23"/>
      <c r="J22" s="18"/>
    </row>
    <row r="23" spans="1:10" ht="15">
      <c r="A23" s="22"/>
      <c r="B23" s="27"/>
      <c r="C23" s="23"/>
      <c r="D23" s="23"/>
      <c r="E23" s="22"/>
      <c r="F23" s="22" t="s">
        <v>37</v>
      </c>
      <c r="G23" s="22" t="s">
        <v>49</v>
      </c>
      <c r="H23" s="23">
        <f>SUM('WK IV w'!E19,'WK IV w'!G19,'WK IV w'!I19,'WK IV w'!K19,'WK IV w'!M19,'WK IV w'!O19)</f>
        <v>4338.180954737285</v>
      </c>
      <c r="I23" s="23"/>
      <c r="J23" s="18"/>
    </row>
    <row r="24" spans="1:10" ht="15">
      <c r="A24" s="26"/>
      <c r="B24" s="26"/>
      <c r="C24" s="26"/>
      <c r="D24" s="22"/>
      <c r="E24" s="22"/>
      <c r="F24" s="22" t="s">
        <v>38</v>
      </c>
      <c r="G24" s="26" t="s">
        <v>48</v>
      </c>
      <c r="H24" s="23">
        <f>SUM('WK IV w'!E27,'WK IV w'!G27,'WK IV w'!I27,'WK IV w'!K27,'WK IV w'!M27,'WK IV w'!O27)</f>
        <v>3881.7473236162687</v>
      </c>
      <c r="I24" s="26"/>
      <c r="J24" s="1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140625" style="0" bestFit="1" customWidth="1"/>
    <col min="5" max="5" width="8.28125" style="0" bestFit="1" customWidth="1"/>
    <col min="6" max="6" width="7.7109375" style="0" bestFit="1" customWidth="1"/>
    <col min="7" max="7" width="9.57421875" style="0" bestFit="1" customWidth="1"/>
    <col min="8" max="8" width="7.7109375" style="0" customWidth="1"/>
    <col min="9" max="9" width="8.28125" style="0" customWidth="1"/>
    <col min="10" max="10" width="8.140625" style="0" customWidth="1"/>
    <col min="11" max="11" width="9.57421875" style="0" bestFit="1" customWidth="1"/>
    <col min="12" max="12" width="7.7109375" style="0" bestFit="1" customWidth="1"/>
    <col min="13" max="13" width="9.57421875" style="0" bestFit="1" customWidth="1"/>
    <col min="14" max="14" width="9.7109375" style="0" bestFit="1" customWidth="1"/>
    <col min="15" max="15" width="12.140625" style="0" bestFit="1" customWidth="1"/>
    <col min="16" max="17" width="8.28125" style="0" bestFit="1" customWidth="1"/>
  </cols>
  <sheetData>
    <row r="1" spans="1:17" ht="19.5">
      <c r="A1" s="16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0" t="s">
        <v>16</v>
      </c>
      <c r="B3" s="1" t="s">
        <v>0</v>
      </c>
      <c r="C3" s="4" t="s">
        <v>8</v>
      </c>
      <c r="D3" s="1" t="s">
        <v>4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5</v>
      </c>
      <c r="M3" s="1"/>
      <c r="N3" s="1" t="s">
        <v>6</v>
      </c>
      <c r="O3" s="1"/>
      <c r="P3" s="1" t="s">
        <v>18</v>
      </c>
      <c r="Q3" s="5"/>
    </row>
    <row r="4" spans="1:17" ht="15">
      <c r="A4" s="10"/>
      <c r="B4" s="2"/>
      <c r="C4" s="5"/>
      <c r="D4" s="11"/>
      <c r="E4" s="2">
        <f>((SQRT(D4)-0.8807)/0.00068)</f>
        <v>-1295.1470588235293</v>
      </c>
      <c r="F4" s="11"/>
      <c r="G4" s="2">
        <f>((SQRT(F4)-1.279)/0.00398)</f>
        <v>-321.35678391959794</v>
      </c>
      <c r="H4" s="11"/>
      <c r="I4" s="2">
        <f>(((100/(H4+0.24))-4.0062)/0.00656)</f>
        <v>62905.55894308944</v>
      </c>
      <c r="J4" s="11"/>
      <c r="K4" s="2">
        <f>((SQRT(J4)-1.0935)/0.00208)</f>
        <v>-525.7211538461538</v>
      </c>
      <c r="L4" s="11"/>
      <c r="M4" s="3">
        <f>(((SQRT(L4)-0.422)/0.01012))</f>
        <v>-41.699604743083</v>
      </c>
      <c r="N4" s="12"/>
      <c r="O4" s="5">
        <f>(((400/(N4+0.14))-4.0062)/0.00328)</f>
        <v>869858.736933798</v>
      </c>
      <c r="P4" s="12"/>
      <c r="Q4" s="5" t="e">
        <f>(((800/P4)-2.0232)/0.00647)</f>
        <v>#DIV/0!</v>
      </c>
    </row>
    <row r="5" spans="1:17" ht="15">
      <c r="A5" s="10"/>
      <c r="B5" s="2"/>
      <c r="C5" s="5"/>
      <c r="D5" s="11"/>
      <c r="E5" s="2">
        <f>((SQRT(D5)-0.8807)/0.00068)</f>
        <v>-1295.1470588235293</v>
      </c>
      <c r="F5" s="11"/>
      <c r="G5" s="2">
        <f>((SQRT(F5)-1.279)/0.00398)</f>
        <v>-321.35678391959794</v>
      </c>
      <c r="H5" s="11"/>
      <c r="I5" s="2">
        <f>(((100/(H5+0.24))-4.0062)/0.00656)</f>
        <v>62905.55894308944</v>
      </c>
      <c r="J5" s="11"/>
      <c r="K5" s="2">
        <f>((SQRT(J5)-1.0935)/0.00208)</f>
        <v>-525.7211538461538</v>
      </c>
      <c r="L5" s="11"/>
      <c r="M5" s="3">
        <f>(((SQRT(L5)-0.422)/0.01012))</f>
        <v>-41.699604743083</v>
      </c>
      <c r="N5" s="12"/>
      <c r="O5" s="5">
        <f>(((400/(N5+0.14))-4.0062)/0.00328)</f>
        <v>869858.736933798</v>
      </c>
      <c r="P5" s="12"/>
      <c r="Q5" s="5" t="e">
        <f>(((800/P5)-2.0232)/0.00647)</f>
        <v>#DIV/0!</v>
      </c>
    </row>
    <row r="6" spans="1:17" ht="15">
      <c r="A6" s="10"/>
      <c r="B6" s="2"/>
      <c r="C6" s="5"/>
      <c r="D6" s="11"/>
      <c r="E6" s="2">
        <f>((SQRT(D6)-0.8807)/0.00068)</f>
        <v>-1295.1470588235293</v>
      </c>
      <c r="F6" s="11"/>
      <c r="G6" s="2">
        <f>((SQRT(F6)-1.279)/0.00398)</f>
        <v>-321.35678391959794</v>
      </c>
      <c r="H6" s="11"/>
      <c r="I6" s="2">
        <f>(((100/(H6+0.24))-4.0062)/0.00656)</f>
        <v>62905.55894308944</v>
      </c>
      <c r="J6" s="11"/>
      <c r="K6" s="2">
        <f>((SQRT(J6)-1.0935)/0.00208)</f>
        <v>-525.7211538461538</v>
      </c>
      <c r="L6" s="11"/>
      <c r="M6" s="3">
        <f>(((SQRT(L6)-0.422)/0.01012))</f>
        <v>-41.699604743083</v>
      </c>
      <c r="N6" s="12"/>
      <c r="O6" s="5">
        <v>0</v>
      </c>
      <c r="P6" s="12"/>
      <c r="Q6" s="5" t="e">
        <f>(((800/P6)-2.0232)/0.00647)</f>
        <v>#DIV/0!</v>
      </c>
    </row>
    <row r="7" spans="1:17" ht="15">
      <c r="A7" s="10" t="e">
        <f>RANK(C7,C4:C19,0)</f>
        <v>#DIV/0!</v>
      </c>
      <c r="B7" s="6" t="s">
        <v>41</v>
      </c>
      <c r="C7" s="5" t="e">
        <f>SUM(D7:Q7)</f>
        <v>#DIV/0!</v>
      </c>
      <c r="D7" s="11"/>
      <c r="E7" s="2">
        <f>SUM(E4:E6)-MIN(E4:E6)</f>
        <v>-2590.2941176470586</v>
      </c>
      <c r="F7" s="11"/>
      <c r="G7" s="2">
        <f>SUM(G4:G6)-MIN(G4:G6)</f>
        <v>-642.7135678391958</v>
      </c>
      <c r="H7" s="11"/>
      <c r="I7" s="2">
        <f>SUM(I4:I6)-MIN(I4:I6)</f>
        <v>125811.11788617886</v>
      </c>
      <c r="J7" s="11"/>
      <c r="K7" s="2">
        <f>SUM(K4:K6)-MIN(K4:K6)</f>
        <v>-1051.4423076923076</v>
      </c>
      <c r="L7" s="11"/>
      <c r="M7" s="2">
        <f>SUM(M4:M6)-MIN(M4:M6)</f>
        <v>-83.399209486166</v>
      </c>
      <c r="N7" s="12"/>
      <c r="O7" s="2">
        <f>SUM(O4:O5)-MIN(O4:O5)</f>
        <v>869858.736933798</v>
      </c>
      <c r="P7" s="12"/>
      <c r="Q7" s="2" t="e">
        <f>SUM(Q4:Q6)-MIN(Q4:Q6)</f>
        <v>#DIV/0!</v>
      </c>
    </row>
    <row r="8" spans="1:17" ht="15">
      <c r="A8" s="10"/>
      <c r="B8" s="2"/>
      <c r="C8" s="5"/>
      <c r="D8" s="11"/>
      <c r="E8" s="2">
        <f>((SQRT(D8)-0.8807)/0.00068)</f>
        <v>-1295.1470588235293</v>
      </c>
      <c r="F8" s="11"/>
      <c r="G8" s="2">
        <f>((SQRT(F8)-1.279)/0.00398)</f>
        <v>-321.35678391959794</v>
      </c>
      <c r="H8" s="11"/>
      <c r="I8" s="2">
        <f>(((100/(H8+0.24))-4.0062)/0.00656)</f>
        <v>62905.55894308944</v>
      </c>
      <c r="J8" s="11"/>
      <c r="K8" s="2">
        <f>((SQRT(J8)-1.0935)/0.00208)</f>
        <v>-525.7211538461538</v>
      </c>
      <c r="L8" s="11"/>
      <c r="M8" s="3">
        <f>(((SQRT(L8)-0.422)/0.01012))</f>
        <v>-41.699604743083</v>
      </c>
      <c r="N8" s="12"/>
      <c r="O8" s="5">
        <f>(((400/(N8+0.14))-4.0062)/0.00328)</f>
        <v>869858.736933798</v>
      </c>
      <c r="P8" s="12"/>
      <c r="Q8" s="5" t="e">
        <f>(((800/P8)-2.0232)/0.00647)</f>
        <v>#DIV/0!</v>
      </c>
    </row>
    <row r="9" spans="1:17" ht="15">
      <c r="A9" s="10"/>
      <c r="B9" s="2"/>
      <c r="C9" s="5"/>
      <c r="D9" s="11"/>
      <c r="E9" s="2">
        <f>((SQRT(D9)-0.8807)/0.00068)</f>
        <v>-1295.1470588235293</v>
      </c>
      <c r="F9" s="11"/>
      <c r="G9" s="2">
        <f>((SQRT(F9)-1.279)/0.00398)</f>
        <v>-321.35678391959794</v>
      </c>
      <c r="H9" s="11"/>
      <c r="I9" s="2">
        <f>(((100/(H9+0.24))-4.0062)/0.00656)</f>
        <v>62905.55894308944</v>
      </c>
      <c r="J9" s="11"/>
      <c r="K9" s="2">
        <f>((SQRT(J9)-1.0935)/0.00208)</f>
        <v>-525.7211538461538</v>
      </c>
      <c r="L9" s="11"/>
      <c r="M9" s="3">
        <f>(((SQRT(L9)-0.422)/0.01012))</f>
        <v>-41.699604743083</v>
      </c>
      <c r="N9" s="12"/>
      <c r="O9" s="5">
        <f>(((400/(N9+0.14))-4.0062)/0.00328)</f>
        <v>869858.736933798</v>
      </c>
      <c r="P9" s="12"/>
      <c r="Q9" s="5" t="e">
        <f>(((800/P9)-2.0232)/0.00647)</f>
        <v>#DIV/0!</v>
      </c>
    </row>
    <row r="10" spans="1:17" ht="15">
      <c r="A10" s="10"/>
      <c r="B10" s="2"/>
      <c r="C10" s="5"/>
      <c r="D10" s="11"/>
      <c r="E10" s="2">
        <f>((SQRT(D10)-0.8807)/0.00068)</f>
        <v>-1295.1470588235293</v>
      </c>
      <c r="F10" s="11"/>
      <c r="G10" s="2">
        <f>((SQRT(F10)-1.279)/0.00398)</f>
        <v>-321.35678391959794</v>
      </c>
      <c r="H10" s="11"/>
      <c r="I10" s="2">
        <f>(((100/(H10+0.24))-4.0062)/0.00656)</f>
        <v>62905.55894308944</v>
      </c>
      <c r="J10" s="11"/>
      <c r="K10" s="2">
        <f>((SQRT(J10)-1.0935)/0.00208)</f>
        <v>-525.7211538461538</v>
      </c>
      <c r="L10" s="11"/>
      <c r="M10" s="3">
        <f>(((SQRT(L10)-0.422)/0.01012))</f>
        <v>-41.699604743083</v>
      </c>
      <c r="N10" s="12"/>
      <c r="O10" s="5">
        <v>0</v>
      </c>
      <c r="P10" s="12"/>
      <c r="Q10" s="5" t="e">
        <f>(((800/P10)-2.0232)/0.00647)</f>
        <v>#DIV/0!</v>
      </c>
    </row>
    <row r="11" spans="1:17" ht="15">
      <c r="A11" s="10" t="e">
        <f>RANK(C11,C4:C19,0)</f>
        <v>#DIV/0!</v>
      </c>
      <c r="B11" s="6" t="s">
        <v>46</v>
      </c>
      <c r="C11" s="5" t="e">
        <f>SUM(D11:Q11)</f>
        <v>#DIV/0!</v>
      </c>
      <c r="D11" s="11"/>
      <c r="E11" s="2">
        <f>SUM(E8:E10)-MIN(E8:E10)</f>
        <v>-2590.2941176470586</v>
      </c>
      <c r="F11" s="11"/>
      <c r="G11" s="2">
        <f>SUM(G8:G10)-MIN(G8:G10)</f>
        <v>-642.7135678391958</v>
      </c>
      <c r="H11" s="11"/>
      <c r="I11" s="2">
        <f>SUM(I8:I10)-MIN(I8:I10)</f>
        <v>125811.11788617886</v>
      </c>
      <c r="J11" s="11"/>
      <c r="K11" s="2">
        <f>SUM(K8:K10)-MIN(K8:K10)</f>
        <v>-1051.4423076923076</v>
      </c>
      <c r="L11" s="11"/>
      <c r="M11" s="2">
        <f>SUM(M8:M10)-MIN(M8:M10)</f>
        <v>-83.399209486166</v>
      </c>
      <c r="N11" s="12"/>
      <c r="O11" s="2">
        <f>SUM(O8:O9)-MIN(O8:O9)</f>
        <v>869858.736933798</v>
      </c>
      <c r="P11" s="12"/>
      <c r="Q11" s="2" t="e">
        <f>SUM(Q8:Q10)-MIN(Q8:Q10)</f>
        <v>#DIV/0!</v>
      </c>
    </row>
    <row r="12" spans="1:17" ht="15">
      <c r="A12" s="10"/>
      <c r="B12" s="2"/>
      <c r="C12" s="5"/>
      <c r="D12" s="11"/>
      <c r="E12" s="2">
        <f>((SQRT(D12)-0.8807)/0.00068)</f>
        <v>-1295.1470588235293</v>
      </c>
      <c r="F12" s="11"/>
      <c r="G12" s="2">
        <f>((SQRT(F12)-1.279)/0.00398)</f>
        <v>-321.35678391959794</v>
      </c>
      <c r="H12" s="11"/>
      <c r="I12" s="2">
        <f>(((100/(H12+0.24))-4.0062)/0.00656)</f>
        <v>62905.55894308944</v>
      </c>
      <c r="J12" s="11"/>
      <c r="K12" s="2">
        <f>((SQRT(J12)-1.0935)/0.00208)</f>
        <v>-525.7211538461538</v>
      </c>
      <c r="L12" s="11"/>
      <c r="M12" s="3">
        <f>(((SQRT(L12)-0.422)/0.01012))</f>
        <v>-41.699604743083</v>
      </c>
      <c r="N12" s="12"/>
      <c r="O12" s="5">
        <f>(((400/(N12+0.14))-4.0062)/0.00328)</f>
        <v>869858.736933798</v>
      </c>
      <c r="P12" s="12"/>
      <c r="Q12" s="5" t="e">
        <f>(((800/P12)-2.0232)/0.00647)</f>
        <v>#DIV/0!</v>
      </c>
    </row>
    <row r="13" spans="1:17" ht="15">
      <c r="A13" s="10"/>
      <c r="B13" s="2"/>
      <c r="C13" s="5"/>
      <c r="D13" s="11"/>
      <c r="E13" s="2">
        <f>((SQRT(D13)-0.8807)/0.00068)</f>
        <v>-1295.1470588235293</v>
      </c>
      <c r="F13" s="11"/>
      <c r="G13" s="2">
        <f>((SQRT(F13)-1.279)/0.00398)</f>
        <v>-321.35678391959794</v>
      </c>
      <c r="H13" s="11"/>
      <c r="I13" s="2">
        <f>(((100/(H13+0.24))-4.0062)/0.00656)</f>
        <v>62905.55894308944</v>
      </c>
      <c r="J13" s="11"/>
      <c r="K13" s="2">
        <f>((SQRT(J13)-1.0935)/0.00208)</f>
        <v>-525.7211538461538</v>
      </c>
      <c r="L13" s="11"/>
      <c r="M13" s="3">
        <f>(((SQRT(L13)-0.422)/0.01012))</f>
        <v>-41.699604743083</v>
      </c>
      <c r="N13" s="12"/>
      <c r="O13" s="5">
        <f>(((400/(N13+0.14))-4.0062)/0.00328)</f>
        <v>869858.736933798</v>
      </c>
      <c r="P13" s="12"/>
      <c r="Q13" s="5" t="e">
        <f>(((800/P13)-2.0232)/0.00647)</f>
        <v>#DIV/0!</v>
      </c>
    </row>
    <row r="14" spans="1:17" ht="15">
      <c r="A14" s="10"/>
      <c r="B14" s="2"/>
      <c r="C14" s="5"/>
      <c r="D14" s="11"/>
      <c r="E14" s="2">
        <f>((SQRT(D14)-0.8807)/0.00068)</f>
        <v>-1295.1470588235293</v>
      </c>
      <c r="F14" s="11"/>
      <c r="G14" s="2">
        <f>((SQRT(F14)-1.279)/0.00398)</f>
        <v>-321.35678391959794</v>
      </c>
      <c r="H14" s="11"/>
      <c r="I14" s="2">
        <f>(((100/(H14+0.24))-4.0062)/0.00656)</f>
        <v>62905.55894308944</v>
      </c>
      <c r="J14" s="11"/>
      <c r="K14" s="2">
        <f>((SQRT(J14)-1.0935)/0.00208)</f>
        <v>-525.7211538461538</v>
      </c>
      <c r="L14" s="11"/>
      <c r="M14" s="3">
        <f>(((SQRT(L14)-0.422)/0.01012))</f>
        <v>-41.699604743083</v>
      </c>
      <c r="N14" s="12"/>
      <c r="O14" s="5">
        <v>0</v>
      </c>
      <c r="P14" s="12"/>
      <c r="Q14" s="5" t="e">
        <f>(((800/P14)-2.0232)/0.00647)</f>
        <v>#DIV/0!</v>
      </c>
    </row>
    <row r="15" spans="1:17" ht="15">
      <c r="A15" s="10" t="e">
        <f>RANK(C15,C4:C19,0)</f>
        <v>#DIV/0!</v>
      </c>
      <c r="B15" s="6" t="s">
        <v>47</v>
      </c>
      <c r="C15" s="5" t="e">
        <f>SUM(D15:Q15)</f>
        <v>#DIV/0!</v>
      </c>
      <c r="D15" s="11"/>
      <c r="E15" s="2">
        <f>SUM(E12:E14)-MIN(E12:E14)</f>
        <v>-2590.2941176470586</v>
      </c>
      <c r="F15" s="11"/>
      <c r="G15" s="2">
        <f>SUM(G12:G14)-MIN(G12:G14)</f>
        <v>-642.7135678391958</v>
      </c>
      <c r="H15" s="11"/>
      <c r="I15" s="2">
        <f>SUM(I12:I14)-MIN(I12:I14)</f>
        <v>125811.11788617886</v>
      </c>
      <c r="J15" s="11"/>
      <c r="K15" s="2">
        <f>SUM(K12:K14)-MIN(K12:K14)</f>
        <v>-1051.4423076923076</v>
      </c>
      <c r="L15" s="11"/>
      <c r="M15" s="2">
        <f>SUM(M12:M14)-MIN(M12:M14)</f>
        <v>-83.399209486166</v>
      </c>
      <c r="N15" s="12"/>
      <c r="O15" s="2">
        <f>SUM(O12:O13)-MIN(O12:O13)</f>
        <v>869858.736933798</v>
      </c>
      <c r="P15" s="12"/>
      <c r="Q15" s="2" t="e">
        <f>SUM(Q12:Q14)-MIN(Q12:Q14)</f>
        <v>#DIV/0!</v>
      </c>
    </row>
    <row r="16" spans="1:17" ht="15">
      <c r="A16" s="10"/>
      <c r="B16" s="2"/>
      <c r="C16" s="5"/>
      <c r="D16" s="11"/>
      <c r="E16" s="2">
        <f>((SQRT(D16)-0.8807)/0.00068)</f>
        <v>-1295.1470588235293</v>
      </c>
      <c r="F16" s="11"/>
      <c r="G16" s="2">
        <f>((SQRT(F16)-1.279)/0.00398)</f>
        <v>-321.35678391959794</v>
      </c>
      <c r="H16" s="11"/>
      <c r="I16" s="2">
        <f>(((100/(H16+0.24))-4.0062)/0.00656)</f>
        <v>62905.55894308944</v>
      </c>
      <c r="J16" s="11"/>
      <c r="K16" s="2">
        <f>((SQRT(J16)-1.0935)/0.00208)</f>
        <v>-525.7211538461538</v>
      </c>
      <c r="L16" s="11"/>
      <c r="M16" s="3">
        <f>(((SQRT(L16)-0.422)/0.01012))</f>
        <v>-41.699604743083</v>
      </c>
      <c r="N16" s="12"/>
      <c r="O16" s="5">
        <f>(((400/(N16+0.14))-4.0062)/0.00328)</f>
        <v>869858.736933798</v>
      </c>
      <c r="P16" s="12"/>
      <c r="Q16" s="5" t="e">
        <f>(((800/P16)-2.0232)/0.00647)</f>
        <v>#DIV/0!</v>
      </c>
    </row>
    <row r="17" spans="1:17" ht="15">
      <c r="A17" s="10"/>
      <c r="B17" s="2"/>
      <c r="C17" s="5"/>
      <c r="D17" s="11"/>
      <c r="E17" s="2">
        <f>((SQRT(D17)-0.8807)/0.00068)</f>
        <v>-1295.1470588235293</v>
      </c>
      <c r="F17" s="11"/>
      <c r="G17" s="2">
        <f>((SQRT(F17)-1.279)/0.00398)</f>
        <v>-321.35678391959794</v>
      </c>
      <c r="H17" s="11"/>
      <c r="I17" s="2">
        <f>(((100/(H17+0.24))-4.0062)/0.00656)</f>
        <v>62905.55894308944</v>
      </c>
      <c r="J17" s="11"/>
      <c r="K17" s="2">
        <f>((SQRT(J17)-1.0935)/0.00208)</f>
        <v>-525.7211538461538</v>
      </c>
      <c r="L17" s="11"/>
      <c r="M17" s="3">
        <f>(((SQRT(L17)-0.422)/0.01012))</f>
        <v>-41.699604743083</v>
      </c>
      <c r="N17" s="12"/>
      <c r="O17" s="5">
        <f>(((400/(N17+0.14))-4.0062)/0.00328)</f>
        <v>869858.736933798</v>
      </c>
      <c r="P17" s="12"/>
      <c r="Q17" s="5" t="e">
        <f>(((800/P17)-2.0232)/0.00647)</f>
        <v>#DIV/0!</v>
      </c>
    </row>
    <row r="18" spans="1:17" ht="15">
      <c r="A18" s="10"/>
      <c r="B18" s="2"/>
      <c r="C18" s="5"/>
      <c r="D18" s="11"/>
      <c r="E18" s="2">
        <f>((SQRT(D18)-0.8807)/0.00068)</f>
        <v>-1295.1470588235293</v>
      </c>
      <c r="F18" s="11"/>
      <c r="G18" s="2">
        <f>((SQRT(F18)-1.279)/0.00398)</f>
        <v>-321.35678391959794</v>
      </c>
      <c r="H18" s="11"/>
      <c r="I18" s="2">
        <f>(((100/(H18+0.24))-4.0062)/0.00656)</f>
        <v>62905.55894308944</v>
      </c>
      <c r="J18" s="11"/>
      <c r="K18" s="2">
        <f>((SQRT(J18)-1.0935)/0.00208)</f>
        <v>-525.7211538461538</v>
      </c>
      <c r="L18" s="11"/>
      <c r="M18" s="3">
        <f>(((SQRT(L18)-0.422)/0.01012))</f>
        <v>-41.699604743083</v>
      </c>
      <c r="N18" s="12"/>
      <c r="O18" s="5">
        <v>0</v>
      </c>
      <c r="P18" s="12"/>
      <c r="Q18" s="5" t="e">
        <f>(((800/P18)-2.0232)/0.00647)</f>
        <v>#DIV/0!</v>
      </c>
    </row>
    <row r="19" spans="1:17" ht="15">
      <c r="A19" s="10" t="e">
        <f>RANK(C19,C4:C19,0)</f>
        <v>#DIV/0!</v>
      </c>
      <c r="B19" s="6" t="s">
        <v>45</v>
      </c>
      <c r="C19" s="5" t="e">
        <f>SUM(D19:Q19)</f>
        <v>#DIV/0!</v>
      </c>
      <c r="D19" s="11"/>
      <c r="E19" s="2">
        <f>SUM(E16:E18)-MIN(E16:E18)</f>
        <v>-2590.2941176470586</v>
      </c>
      <c r="F19" s="11"/>
      <c r="G19" s="2">
        <f>SUM(G16:G18)-MIN(G16:G18)</f>
        <v>-642.7135678391958</v>
      </c>
      <c r="H19" s="11"/>
      <c r="I19" s="2">
        <f>SUM(I16:I18)-MIN(I16:I18)</f>
        <v>125811.11788617886</v>
      </c>
      <c r="J19" s="11"/>
      <c r="K19" s="2">
        <f>SUM(K16:K18)-MIN(K16:K18)</f>
        <v>-1051.4423076923076</v>
      </c>
      <c r="L19" s="11"/>
      <c r="M19" s="2">
        <f>SUM(M16:M18)-MIN(M16:M18)</f>
        <v>-83.399209486166</v>
      </c>
      <c r="N19" s="12"/>
      <c r="O19" s="2">
        <f>SUM(O16:O17)-MIN(O16:O17)</f>
        <v>869858.736933798</v>
      </c>
      <c r="P19" s="12"/>
      <c r="Q19" s="2" t="e">
        <f>SUM(Q16:Q18)-MIN(Q16:Q18)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7"/>
  <sheetViews>
    <sheetView zoomScalePageLayoutView="0" workbookViewId="0" topLeftCell="B16">
      <selection activeCell="P7" sqref="P7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57421875" style="0" customWidth="1"/>
    <col min="5" max="5" width="9.57421875" style="0" bestFit="1" customWidth="1"/>
    <col min="6" max="6" width="7.00390625" style="0" bestFit="1" customWidth="1"/>
    <col min="7" max="7" width="10.8515625" style="0" bestFit="1" customWidth="1"/>
    <col min="8" max="8" width="7.7109375" style="0" bestFit="1" customWidth="1"/>
    <col min="9" max="9" width="9.57421875" style="0" bestFit="1" customWidth="1"/>
    <col min="10" max="10" width="7.140625" style="0" bestFit="1" customWidth="1"/>
    <col min="11" max="11" width="10.28125" style="0" bestFit="1" customWidth="1"/>
    <col min="12" max="12" width="7.00390625" style="0" bestFit="1" customWidth="1"/>
    <col min="13" max="13" width="9.00390625" style="0" bestFit="1" customWidth="1"/>
    <col min="14" max="14" width="8.421875" style="0" bestFit="1" customWidth="1"/>
    <col min="15" max="15" width="12.140625" style="0" bestFit="1" customWidth="1"/>
    <col min="16" max="16" width="9.8515625" style="0" bestFit="1" customWidth="1"/>
    <col min="17" max="17" width="9.421875" style="0" customWidth="1"/>
  </cols>
  <sheetData>
    <row r="1" spans="1:17" ht="19.5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0" t="s">
        <v>16</v>
      </c>
      <c r="B3" s="7" t="s">
        <v>0</v>
      </c>
      <c r="C3" s="4" t="s">
        <v>8</v>
      </c>
      <c r="D3" s="1" t="s">
        <v>1</v>
      </c>
      <c r="E3" s="1"/>
      <c r="F3" s="1" t="s">
        <v>10</v>
      </c>
      <c r="G3" s="1"/>
      <c r="H3" s="1" t="s">
        <v>3</v>
      </c>
      <c r="I3" s="1"/>
      <c r="J3" s="1" t="s">
        <v>11</v>
      </c>
      <c r="K3" s="1"/>
      <c r="L3" s="1" t="s">
        <v>4</v>
      </c>
      <c r="M3" s="1"/>
      <c r="N3" s="1" t="s">
        <v>12</v>
      </c>
      <c r="O3" s="1"/>
      <c r="P3" s="1" t="s">
        <v>22</v>
      </c>
      <c r="Q3" s="5"/>
    </row>
    <row r="4" spans="1:17" ht="15">
      <c r="A4" s="10"/>
      <c r="B4" s="8"/>
      <c r="C4" s="5"/>
      <c r="D4" s="12">
        <v>9.79</v>
      </c>
      <c r="E4" s="2">
        <f>((SQRT(D4)-1.425)/0.0037)</f>
        <v>460.5128566033521</v>
      </c>
      <c r="F4" s="12">
        <v>11.35</v>
      </c>
      <c r="G4" s="2">
        <f>(((75/(F4+0.24))-4.1)/0.00664)</f>
        <v>357.0927367797333</v>
      </c>
      <c r="H4" s="12">
        <v>4.19</v>
      </c>
      <c r="I4" s="2">
        <f>((SQRT(H4)-1.15028)/0.00219)</f>
        <v>409.4378762766539</v>
      </c>
      <c r="J4" s="12">
        <v>46</v>
      </c>
      <c r="K4" s="2">
        <f>((SQRT(J4)-1.936)/0.0124)</f>
        <v>390.8330631552636</v>
      </c>
      <c r="L4" s="12">
        <v>1.3</v>
      </c>
      <c r="M4" s="2">
        <f>((SQRT(L4)-0.841)/0.0008)</f>
        <v>373.96928137392257</v>
      </c>
      <c r="N4" s="12">
        <v>41.18</v>
      </c>
      <c r="O4" s="5">
        <f>(((300/(N4+0.24))-4.1)/0.00332)</f>
        <v>946.6499508415119</v>
      </c>
      <c r="P4" s="12">
        <v>163</v>
      </c>
      <c r="Q4" s="5">
        <f>(((800/P4)-2.325)/0.00644)</f>
        <v>401.0831459817856</v>
      </c>
    </row>
    <row r="5" spans="1:17" ht="15">
      <c r="A5" s="10"/>
      <c r="B5" s="8"/>
      <c r="C5" s="5"/>
      <c r="D5" s="12">
        <v>7.93</v>
      </c>
      <c r="E5" s="2">
        <f>((SQRT(D5)-1.425)/0.0037)</f>
        <v>375.95285623398496</v>
      </c>
      <c r="F5" s="12">
        <v>10.46</v>
      </c>
      <c r="G5" s="2">
        <f>(((75/(F5+0.24))-4.1)/0.00664)</f>
        <v>438.1544871073077</v>
      </c>
      <c r="H5" s="12">
        <v>4.6</v>
      </c>
      <c r="I5" s="2">
        <f>((SQRT(H5)-1.15028)/0.00219)</f>
        <v>454.1009401610601</v>
      </c>
      <c r="J5" s="12">
        <v>43</v>
      </c>
      <c r="K5" s="2">
        <f>((SQRT(J5)-1.936)/0.0124)</f>
        <v>372.6966551856452</v>
      </c>
      <c r="L5" s="12">
        <v>1.35</v>
      </c>
      <c r="M5" s="2">
        <f>((SQRT(L5)-0.841)/0.0008)</f>
        <v>401.1187548277814</v>
      </c>
      <c r="N5" s="12">
        <v>41.64</v>
      </c>
      <c r="O5" s="5">
        <f>(((300/(N5+0.24))-4.1)/0.00332)</f>
        <v>922.6878862153486</v>
      </c>
      <c r="P5" s="12">
        <v>158</v>
      </c>
      <c r="Q5" s="5">
        <f>(((800/P5)-2.325)/0.00644)</f>
        <v>425.2004874597059</v>
      </c>
    </row>
    <row r="6" spans="1:17" ht="15">
      <c r="A6" s="10"/>
      <c r="B6" s="8"/>
      <c r="C6" s="5"/>
      <c r="D6" s="12">
        <v>8.08</v>
      </c>
      <c r="E6" s="2">
        <f>((SQRT(D6)-1.425)/0.0037)</f>
        <v>383.1173191109132</v>
      </c>
      <c r="F6" s="12">
        <v>10.67</v>
      </c>
      <c r="G6" s="2">
        <f>(((75/(F6+0.24))-4.1)/0.00664)</f>
        <v>417.835411306086</v>
      </c>
      <c r="H6" s="12">
        <v>4.6</v>
      </c>
      <c r="I6" s="2">
        <f>((SQRT(H6)-1.15028)/0.00219)</f>
        <v>454.1009401610601</v>
      </c>
      <c r="J6" s="12">
        <v>32.5</v>
      </c>
      <c r="K6" s="2">
        <f>((SQRT(J6)-1.936)/0.0124)</f>
        <v>303.61912302384593</v>
      </c>
      <c r="L6" s="12">
        <v>1.4</v>
      </c>
      <c r="M6" s="2">
        <f>((SQRT(L6)-0.841)/0.0008)</f>
        <v>427.769945774904</v>
      </c>
      <c r="N6" s="12"/>
      <c r="O6" s="5">
        <v>0</v>
      </c>
      <c r="P6" s="12">
        <v>153</v>
      </c>
      <c r="Q6" s="5">
        <f>(((800/P6)-2.325)/0.00644)</f>
        <v>450.89412576624846</v>
      </c>
    </row>
    <row r="7" spans="1:17" ht="15">
      <c r="A7" s="10">
        <f>RANK(C7,C4:C27,0)</f>
        <v>3</v>
      </c>
      <c r="B7" s="9" t="s">
        <v>39</v>
      </c>
      <c r="C7" s="5">
        <f>SUM(E7:Q7)</f>
        <v>6022.984937460839</v>
      </c>
      <c r="D7" s="11"/>
      <c r="E7" s="2">
        <f>SUM(E4:E6)-MIN(E4:E6)</f>
        <v>843.6301757142653</v>
      </c>
      <c r="F7" s="11"/>
      <c r="G7" s="2">
        <f>SUM(G4:G6)-MIN(G4:G6)</f>
        <v>855.9898984133936</v>
      </c>
      <c r="H7" s="11"/>
      <c r="I7" s="2">
        <f>SUM(I4:I6)-MIN(I4:I6)</f>
        <v>908.2018803221204</v>
      </c>
      <c r="J7" s="11"/>
      <c r="K7" s="2">
        <f>SUM(K4:K6)-MIN(K4:K6)</f>
        <v>763.5297183409089</v>
      </c>
      <c r="L7" s="11"/>
      <c r="M7" s="2">
        <f>SUM(M4:M6)-MIN(M4:M6)</f>
        <v>828.8887006026855</v>
      </c>
      <c r="N7" s="12"/>
      <c r="O7" s="2">
        <f>SUM(O4:O5)-MIN(O4:O5)</f>
        <v>946.6499508415119</v>
      </c>
      <c r="P7" s="12"/>
      <c r="Q7" s="2">
        <f>SUM(Q4:Q6)-MIN(Q4:Q6)</f>
        <v>876.0946132259543</v>
      </c>
    </row>
    <row r="8" spans="1:17" ht="15">
      <c r="A8" s="10"/>
      <c r="B8" s="8"/>
      <c r="C8" s="5"/>
      <c r="D8" s="12">
        <v>7.67</v>
      </c>
      <c r="E8" s="2">
        <f>((SQRT(D8)-1.425)/0.0037)</f>
        <v>363.3720229257421</v>
      </c>
      <c r="F8" s="12">
        <v>10.38</v>
      </c>
      <c r="G8" s="2">
        <f>(((75/(F8+0.24))-4.1)/0.00664)</f>
        <v>446.10645973725406</v>
      </c>
      <c r="H8" s="12">
        <v>3.49</v>
      </c>
      <c r="I8" s="2">
        <f>((SQRT(H8)-1.15028)/0.00219)</f>
        <v>327.7964243045391</v>
      </c>
      <c r="J8" s="12">
        <v>41</v>
      </c>
      <c r="K8" s="2">
        <f>((SQRT(J8)-1.936)/0.0124)</f>
        <v>360.2519546316814</v>
      </c>
      <c r="L8" s="12">
        <v>1.4</v>
      </c>
      <c r="M8" s="2">
        <f>((SQRT(L8)-0.841)/0.0008)</f>
        <v>427.769945774904</v>
      </c>
      <c r="N8" s="12">
        <v>41.47</v>
      </c>
      <c r="O8" s="5">
        <f>(((300/(N8+0.24))-4.1)/0.00332)</f>
        <v>931.4818612739136</v>
      </c>
      <c r="P8" s="12">
        <v>165</v>
      </c>
      <c r="Q8" s="5">
        <f>(((800/P8)-2.325)/0.00644)</f>
        <v>391.8454733672125</v>
      </c>
    </row>
    <row r="9" spans="1:17" ht="15">
      <c r="A9" s="10"/>
      <c r="B9" s="8"/>
      <c r="C9" s="5"/>
      <c r="D9" s="12">
        <v>6.67</v>
      </c>
      <c r="E9" s="2">
        <f>((SQRT(D9)-1.425)/0.0037)</f>
        <v>312.87413892675454</v>
      </c>
      <c r="F9" s="12">
        <v>11.78</v>
      </c>
      <c r="G9" s="2">
        <f>(((75/(F9+0.24))-4.1)/0.00664)</f>
        <v>322.2290158971995</v>
      </c>
      <c r="H9" s="12">
        <v>4</v>
      </c>
      <c r="I9" s="2">
        <f>((SQRT(H9)-1.15028)/0.00219)</f>
        <v>388</v>
      </c>
      <c r="J9" s="12">
        <v>40.5</v>
      </c>
      <c r="K9" s="2">
        <f>((SQRT(J9)-1.936)/0.0124)</f>
        <v>357.09363150636517</v>
      </c>
      <c r="L9" s="12">
        <v>1.3</v>
      </c>
      <c r="M9" s="2">
        <f>((SQRT(L9)-0.841)/0.0008)</f>
        <v>373.96928137392257</v>
      </c>
      <c r="N9" s="12"/>
      <c r="O9" s="5">
        <v>0</v>
      </c>
      <c r="P9" s="12">
        <v>174</v>
      </c>
      <c r="Q9" s="5">
        <f>(((800/P9)-2.325)/0.00644)</f>
        <v>352.9039051902619</v>
      </c>
    </row>
    <row r="10" spans="1:17" ht="15">
      <c r="A10" s="10"/>
      <c r="B10" s="8"/>
      <c r="C10" s="5"/>
      <c r="D10" s="12"/>
      <c r="E10" s="2">
        <f>((SQRT(D10)-1.425)/0.0037)</f>
        <v>-385.13513513513516</v>
      </c>
      <c r="F10" s="12">
        <v>10.73</v>
      </c>
      <c r="G10" s="2">
        <f>(((75/(F10+0.24))-4.1)/0.00664)</f>
        <v>412.17284818398485</v>
      </c>
      <c r="H10" s="12">
        <v>3.95</v>
      </c>
      <c r="I10" s="2">
        <f>((SQRT(H10)-1.15028)/0.00219)</f>
        <v>382.2742883265658</v>
      </c>
      <c r="J10" s="12">
        <v>40</v>
      </c>
      <c r="K10" s="2">
        <f>((SQRT(J10)-1.936)/0.0124)</f>
        <v>353.9157516400612</v>
      </c>
      <c r="L10" s="12"/>
      <c r="M10" s="2">
        <v>0</v>
      </c>
      <c r="N10" s="12"/>
      <c r="O10" s="5">
        <v>0</v>
      </c>
      <c r="P10" s="12">
        <v>166</v>
      </c>
      <c r="Q10" s="5">
        <f>(((800/P10)-2.325)/0.00644)</f>
        <v>387.31011000523836</v>
      </c>
    </row>
    <row r="11" spans="1:17" ht="15">
      <c r="A11" s="10">
        <f>RANK(C11,C4:C27,0)</f>
        <v>5</v>
      </c>
      <c r="B11" s="9" t="s">
        <v>43</v>
      </c>
      <c r="C11" s="5">
        <f>SUM(E11:Q11)</f>
        <v>5534.522016033539</v>
      </c>
      <c r="D11" s="11"/>
      <c r="E11" s="2">
        <f>SUM(E8:E10)-MIN(E8:E10)</f>
        <v>676.2461618524967</v>
      </c>
      <c r="F11" s="11"/>
      <c r="G11" s="2">
        <f>SUM(G8:G10)-MIN(G8:G10)</f>
        <v>858.2793079212389</v>
      </c>
      <c r="H11" s="11"/>
      <c r="I11" s="2">
        <f>SUM(I8:I10)-MIN(I8:I10)</f>
        <v>770.2742883265659</v>
      </c>
      <c r="J11" s="11"/>
      <c r="K11" s="2">
        <f>SUM(K8:K10)-MIN(K8:K10)</f>
        <v>717.3455861380464</v>
      </c>
      <c r="L11" s="11"/>
      <c r="M11" s="2">
        <f>SUM(M8:M10)-MIN(M8:M10)</f>
        <v>801.7392271488266</v>
      </c>
      <c r="N11" s="12"/>
      <c r="O11" s="2">
        <f>SUM(O8:O9)-MIN(O8:O9)</f>
        <v>931.4818612739136</v>
      </c>
      <c r="P11" s="12"/>
      <c r="Q11" s="2">
        <f>SUM(Q8:Q10)-MIN(Q8:Q10)</f>
        <v>779.155583372451</v>
      </c>
    </row>
    <row r="12" spans="1:17" ht="15">
      <c r="A12" s="10"/>
      <c r="B12" s="8"/>
      <c r="C12" s="5"/>
      <c r="D12" s="12">
        <v>10.62</v>
      </c>
      <c r="E12" s="2">
        <f>((SQRT(D12)-1.425)/0.0037)</f>
        <v>495.6308506378552</v>
      </c>
      <c r="F12" s="12">
        <v>10.54</v>
      </c>
      <c r="G12" s="2">
        <f>(((75/(F12+0.24))-4.1)/0.00664)</f>
        <v>430.3205400451529</v>
      </c>
      <c r="H12" s="12">
        <v>4.01</v>
      </c>
      <c r="I12" s="2">
        <f>((SQRT(H12)-1.15028)/0.00219)</f>
        <v>389.14083993154276</v>
      </c>
      <c r="J12" s="12">
        <v>45</v>
      </c>
      <c r="K12" s="2">
        <f>((SQRT(J12)-1.936)/0.0124)</f>
        <v>384.85515584672333</v>
      </c>
      <c r="L12" s="12">
        <v>1.3</v>
      </c>
      <c r="M12" s="2">
        <f>((SQRT(L12)-0.841)/0.0008)</f>
        <v>373.96928137392257</v>
      </c>
      <c r="N12" s="12">
        <v>40.74</v>
      </c>
      <c r="O12" s="5">
        <f>(((300/(N12+0.24))-4.1)/0.00332)</f>
        <v>970.0735592442978</v>
      </c>
      <c r="P12" s="12">
        <v>156</v>
      </c>
      <c r="Q12" s="5">
        <f>(((800/P12)-2.325)/0.00644)</f>
        <v>435.2802994107342</v>
      </c>
    </row>
    <row r="13" spans="1:17" ht="15">
      <c r="A13" s="10"/>
      <c r="B13" s="8"/>
      <c r="C13" s="5"/>
      <c r="D13" s="12">
        <v>8.85</v>
      </c>
      <c r="E13" s="2">
        <f>((SQRT(D13)-1.425)/0.0037)</f>
        <v>418.8905286834333</v>
      </c>
      <c r="F13" s="12">
        <v>10.66</v>
      </c>
      <c r="G13" s="2">
        <f>(((75/(F13+0.24))-4.1)/0.00664)</f>
        <v>418.78523267381456</v>
      </c>
      <c r="H13" s="12">
        <v>4.3</v>
      </c>
      <c r="I13" s="2">
        <f>((SQRT(H13)-1.15028)/0.00219)</f>
        <v>421.6274590560602</v>
      </c>
      <c r="J13" s="12">
        <v>44</v>
      </c>
      <c r="K13" s="2">
        <f>((SQRT(J13)-1.936)/0.0124)</f>
        <v>378.81045005732256</v>
      </c>
      <c r="L13" s="12">
        <v>1.2</v>
      </c>
      <c r="M13" s="2">
        <f>((SQRT(L13)-0.841)/0.0008)</f>
        <v>318.0563937629152</v>
      </c>
      <c r="N13" s="12"/>
      <c r="O13" s="5">
        <v>0</v>
      </c>
      <c r="P13" s="12">
        <v>167</v>
      </c>
      <c r="Q13" s="5">
        <f>(((800/P13)-2.325)/0.00644)</f>
        <v>382.82906237214996</v>
      </c>
    </row>
    <row r="14" spans="1:17" ht="15">
      <c r="A14" s="10"/>
      <c r="B14" s="8"/>
      <c r="C14" s="5"/>
      <c r="D14" s="12"/>
      <c r="E14" s="2">
        <f>((SQRT(D14)-1.425)/0.0037)</f>
        <v>-385.13513513513516</v>
      </c>
      <c r="F14" s="12">
        <v>10.3</v>
      </c>
      <c r="G14" s="2">
        <f>(((75/(F14+0.24))-4.1)/0.00664)</f>
        <v>454.1791454242015</v>
      </c>
      <c r="H14" s="12">
        <v>4.31</v>
      </c>
      <c r="I14" s="2">
        <f>((SQRT(H14)-1.15028)/0.00219)</f>
        <v>422.72783068615036</v>
      </c>
      <c r="J14" s="12">
        <v>35</v>
      </c>
      <c r="K14" s="2">
        <f>((SQRT(J14)-1.936)/0.0124)</f>
        <v>320.9741760564207</v>
      </c>
      <c r="L14" s="12">
        <v>1.3</v>
      </c>
      <c r="M14" s="2">
        <f>((SQRT(L14)-0.841)/0.0008)</f>
        <v>373.96928137392257</v>
      </c>
      <c r="N14" s="12"/>
      <c r="O14" s="5">
        <v>0</v>
      </c>
      <c r="P14" s="12">
        <v>157</v>
      </c>
      <c r="Q14" s="5">
        <f>(((800/P14)-2.325)/0.00644)</f>
        <v>430.208292123274</v>
      </c>
    </row>
    <row r="15" spans="1:17" ht="15">
      <c r="A15" s="10">
        <f>RANK(C15,C4:C27,0)</f>
        <v>4</v>
      </c>
      <c r="B15" s="9" t="s">
        <v>40</v>
      </c>
      <c r="C15" s="5">
        <f>SUM(E15:Q15)</f>
        <v>5990.542673963051</v>
      </c>
      <c r="D15" s="11"/>
      <c r="E15" s="2">
        <f>SUM(E12:E14)-MIN(E12:E14)</f>
        <v>914.5213793212886</v>
      </c>
      <c r="F15" s="11"/>
      <c r="G15" s="2">
        <f>SUM(G12:G14)-MIN(G12:G14)</f>
        <v>884.4996854693545</v>
      </c>
      <c r="H15" s="11"/>
      <c r="I15" s="2">
        <f>SUM(I12:I14)-MIN(I12:I14)</f>
        <v>844.3552897422105</v>
      </c>
      <c r="J15" s="11"/>
      <c r="K15" s="2">
        <f>SUM(K12:K14)-MIN(K12:K14)</f>
        <v>763.6656059040458</v>
      </c>
      <c r="L15" s="11"/>
      <c r="M15" s="2">
        <f>SUM(M12:M14)-MIN(M12:M14)</f>
        <v>747.9385627478453</v>
      </c>
      <c r="N15" s="12"/>
      <c r="O15" s="2">
        <f>SUM(O12:O13)-MIN(O12:O13)</f>
        <v>970.0735592442978</v>
      </c>
      <c r="P15" s="12"/>
      <c r="Q15" s="2">
        <f>SUM(Q12:Q14)-MIN(Q12:Q14)</f>
        <v>865.4885915340083</v>
      </c>
    </row>
    <row r="16" spans="1:17" ht="15">
      <c r="A16" s="10"/>
      <c r="B16" s="8"/>
      <c r="C16" s="5"/>
      <c r="D16" s="12">
        <v>7.19</v>
      </c>
      <c r="E16" s="2">
        <f>((SQRT(D16)-1.425)/0.0037)</f>
        <v>339.5723069076715</v>
      </c>
      <c r="F16" s="12">
        <v>10.25</v>
      </c>
      <c r="G16" s="2">
        <f>(((75/(F16+0.24))-4.1)/0.00664)</f>
        <v>459.2871007385117</v>
      </c>
      <c r="H16" s="12">
        <v>5.11</v>
      </c>
      <c r="I16" s="2">
        <f>((SQRT(H16)-1.15028)/0.00219)</f>
        <v>506.96388634313394</v>
      </c>
      <c r="J16" s="12">
        <v>40</v>
      </c>
      <c r="K16" s="2">
        <f>((SQRT(J16)-1.936)/0.0124)</f>
        <v>353.9157516400612</v>
      </c>
      <c r="L16" s="12">
        <v>1.4</v>
      </c>
      <c r="M16" s="2">
        <f>((SQRT(L16)-0.841)/0.0008)</f>
        <v>427.769945774904</v>
      </c>
      <c r="N16" s="12">
        <v>41.2</v>
      </c>
      <c r="O16" s="5">
        <f>(((300/(N16+0.24))-4.1)/0.00332)</f>
        <v>945.5970600548912</v>
      </c>
      <c r="P16" s="12">
        <v>155</v>
      </c>
      <c r="Q16" s="5">
        <f>(((800/P16)-2.325)/0.00644)</f>
        <v>440.41775195351624</v>
      </c>
    </row>
    <row r="17" spans="1:17" ht="15">
      <c r="A17" s="10"/>
      <c r="B17" s="8"/>
      <c r="C17" s="5"/>
      <c r="D17" s="12">
        <v>6.44</v>
      </c>
      <c r="E17" s="2">
        <f>((SQRT(D17)-1.425)/0.0037)</f>
        <v>300.7339211053795</v>
      </c>
      <c r="F17" s="12">
        <v>11.15</v>
      </c>
      <c r="G17" s="2">
        <f>(((75/(F17+0.24))-4.1)/0.00664)</f>
        <v>374.20533759268864</v>
      </c>
      <c r="H17" s="12">
        <v>3.72</v>
      </c>
      <c r="I17" s="2">
        <f>((SQRT(H17)-1.15028)/0.00219)</f>
        <v>355.4566905016398</v>
      </c>
      <c r="J17" s="12">
        <v>36</v>
      </c>
      <c r="K17" s="2">
        <f>((SQRT(J17)-1.936)/0.0124)</f>
        <v>327.741935483871</v>
      </c>
      <c r="L17" s="12">
        <v>1.28</v>
      </c>
      <c r="M17" s="2">
        <f>((SQRT(L17)-0.841)/0.0008)</f>
        <v>362.96356237309504</v>
      </c>
      <c r="N17" s="12">
        <v>43.81</v>
      </c>
      <c r="O17" s="5">
        <f>(((300/(N17+0.24))-4.1)/0.00332)</f>
        <v>816.3983972211205</v>
      </c>
      <c r="P17" s="12"/>
      <c r="Q17" s="5">
        <v>0</v>
      </c>
    </row>
    <row r="18" spans="1:17" ht="15">
      <c r="A18" s="10"/>
      <c r="B18" s="8"/>
      <c r="C18" s="5"/>
      <c r="D18" s="12">
        <v>6.92</v>
      </c>
      <c r="E18" s="2">
        <f>((SQRT(D18)-1.425)/0.0037)</f>
        <v>325.8349425927516</v>
      </c>
      <c r="F18" s="12">
        <v>9.74</v>
      </c>
      <c r="G18" s="2">
        <f>(((75/(F18+0.24))-4.1)/0.00664)</f>
        <v>514.3117560422048</v>
      </c>
      <c r="H18" s="12"/>
      <c r="I18" s="2">
        <f>((SQRT(H18)-1.15028)/0.00219)</f>
        <v>-525.2420091324201</v>
      </c>
      <c r="J18" s="12">
        <v>38</v>
      </c>
      <c r="K18" s="2">
        <f>((SQRT(J18)-1.936)/0.0124)</f>
        <v>341.00112927169164</v>
      </c>
      <c r="L18" s="12">
        <v>1.3</v>
      </c>
      <c r="M18" s="2">
        <f>((SQRT(L18)-0.841)/0.0008)</f>
        <v>373.96928137392257</v>
      </c>
      <c r="N18" s="12"/>
      <c r="O18" s="5">
        <v>0</v>
      </c>
      <c r="P18" s="12"/>
      <c r="Q18" s="5">
        <v>0</v>
      </c>
    </row>
    <row r="19" spans="1:17" ht="15">
      <c r="A19" s="10">
        <f>RANK(C19,C4:C27,0)</f>
        <v>6</v>
      </c>
      <c r="B19" s="9" t="s">
        <v>49</v>
      </c>
      <c r="C19" s="5">
        <f>SUM(E19:Q19)</f>
        <v>5384.097603194899</v>
      </c>
      <c r="D19" s="11"/>
      <c r="E19" s="2">
        <f>SUM(E16:E18)-MIN(E16:E18)</f>
        <v>665.407249500423</v>
      </c>
      <c r="F19" s="11"/>
      <c r="G19" s="2">
        <f>SUM(G16:G18)-MIN(G16:G18)</f>
        <v>973.5988567807165</v>
      </c>
      <c r="H19" s="11"/>
      <c r="I19" s="2">
        <f>SUM(I16:I18)-MIN(I16:I18)</f>
        <v>862.4205768447737</v>
      </c>
      <c r="J19" s="11"/>
      <c r="K19" s="2">
        <f>SUM(K16:K18)-MIN(K16:K18)</f>
        <v>694.9168809117529</v>
      </c>
      <c r="L19" s="11"/>
      <c r="M19" s="2">
        <f>SUM(M16:M18)-MIN(M16:M18)</f>
        <v>801.7392271488266</v>
      </c>
      <c r="N19" s="12"/>
      <c r="O19" s="2">
        <f>SUM(O16:O17)-MIN(O16:O17)</f>
        <v>945.5970600548911</v>
      </c>
      <c r="P19" s="12"/>
      <c r="Q19" s="2">
        <f>SUM(Q16:Q18)-MIN(Q16:Q18)</f>
        <v>440.41775195351624</v>
      </c>
    </row>
    <row r="20" spans="1:17" ht="15">
      <c r="A20" s="10"/>
      <c r="B20" s="8"/>
      <c r="C20" s="5"/>
      <c r="D20" s="12">
        <v>7.79</v>
      </c>
      <c r="E20" s="2">
        <f>((SQRT(D20)-1.425)/0.0037)</f>
        <v>369.20463442988444</v>
      </c>
      <c r="F20" s="12">
        <v>10.45</v>
      </c>
      <c r="G20" s="2">
        <f>(((75/(F20+0.24))-4.1)/0.00664)</f>
        <v>439.14197482164406</v>
      </c>
      <c r="H20" s="12">
        <v>4.15</v>
      </c>
      <c r="I20" s="2">
        <f>((SQRT(H20)-1.15028)/0.00219)</f>
        <v>404.9656980576878</v>
      </c>
      <c r="J20" s="12">
        <v>42</v>
      </c>
      <c r="K20" s="2">
        <f>((SQRT(J20)-1.936)/0.0124)</f>
        <v>366.5113466457952</v>
      </c>
      <c r="L20" s="12">
        <v>1.48</v>
      </c>
      <c r="M20" s="2">
        <f>((SQRT(L20)-0.841)/0.0008)</f>
        <v>469.4406325745548</v>
      </c>
      <c r="N20" s="12">
        <v>41.91</v>
      </c>
      <c r="O20" s="5">
        <f>(((300/(N20+0.24))-4.1)/0.00332)</f>
        <v>908.8667838614246</v>
      </c>
      <c r="P20" s="12">
        <v>150</v>
      </c>
      <c r="Q20" s="5">
        <f>(((800/P20)-2.325)/0.00644)</f>
        <v>467.13250517598334</v>
      </c>
    </row>
    <row r="21" spans="1:17" ht="15">
      <c r="A21" s="10"/>
      <c r="B21" s="8"/>
      <c r="C21" s="5"/>
      <c r="D21" s="12">
        <v>6.26</v>
      </c>
      <c r="E21" s="2">
        <f>((SQRT(D21)-1.425)/0.0037)</f>
        <v>291.08086503766503</v>
      </c>
      <c r="F21" s="12">
        <v>9.57</v>
      </c>
      <c r="G21" s="2">
        <f>(((75/(F21+0.24))-4.1)/0.00664)</f>
        <v>533.9246895840242</v>
      </c>
      <c r="H21" s="12">
        <v>4.51</v>
      </c>
      <c r="I21" s="2">
        <f>((SQRT(H21)-1.15028)/0.00219)</f>
        <v>444.47308591759366</v>
      </c>
      <c r="J21" s="12">
        <v>39</v>
      </c>
      <c r="K21" s="2">
        <f>((SQRT(J21)-1.936)/0.0124)</f>
        <v>347.499838580516</v>
      </c>
      <c r="L21" s="12">
        <v>1.25</v>
      </c>
      <c r="M21" s="2">
        <f>((SQRT(L21)-0.841)/0.0008)</f>
        <v>346.29248593736867</v>
      </c>
      <c r="N21" s="12"/>
      <c r="O21" s="5">
        <v>0</v>
      </c>
      <c r="P21" s="12">
        <v>186</v>
      </c>
      <c r="Q21" s="5">
        <f>(((800/P21)-2.325)/0.00644)</f>
        <v>306.8439858411807</v>
      </c>
    </row>
    <row r="22" spans="1:17" ht="15">
      <c r="A22" s="10"/>
      <c r="B22" s="8"/>
      <c r="C22" s="5"/>
      <c r="D22" s="12">
        <v>8.64</v>
      </c>
      <c r="E22" s="2">
        <f>((SQRT(D22)-1.425)/0.0037)</f>
        <v>409.29397063238207</v>
      </c>
      <c r="F22" s="12">
        <v>11.13</v>
      </c>
      <c r="G22" s="2">
        <f>(((75/(F22+0.24))-4.1)/0.00664)</f>
        <v>375.9497091267444</v>
      </c>
      <c r="H22" s="12">
        <v>5.46</v>
      </c>
      <c r="I22" s="2">
        <f>((SQRT(H22)-1.15028)/0.00219)</f>
        <v>541.7279858947875</v>
      </c>
      <c r="J22" s="12">
        <v>36</v>
      </c>
      <c r="K22" s="2">
        <f>((SQRT(J22)-1.936)/0.0124)</f>
        <v>327.741935483871</v>
      </c>
      <c r="L22" s="12">
        <v>1.3</v>
      </c>
      <c r="M22" s="2">
        <f>((SQRT(L22)-0.841)/0.0008)</f>
        <v>373.96928137392257</v>
      </c>
      <c r="N22" s="12"/>
      <c r="O22" s="5">
        <v>0</v>
      </c>
      <c r="P22" s="12">
        <v>169</v>
      </c>
      <c r="Q22" s="5">
        <f>(((800/P22)-2.325)/0.00644)</f>
        <v>374.02605755448565</v>
      </c>
    </row>
    <row r="23" spans="1:17" ht="15">
      <c r="A23" s="10">
        <f>RANK(C23,C4:C27,0)</f>
        <v>2</v>
      </c>
      <c r="B23" s="9" t="s">
        <v>44</v>
      </c>
      <c r="C23" s="5">
        <f>SUM(E23:Q23)</f>
        <v>6045.212787046998</v>
      </c>
      <c r="D23" s="11"/>
      <c r="E23" s="2">
        <f>SUM(E20:E22)-MIN(E20:E22)</f>
        <v>778.4986050622665</v>
      </c>
      <c r="F23" s="11"/>
      <c r="G23" s="2">
        <f>SUM(G20:G22)-MIN(G20:G22)</f>
        <v>973.0666644056682</v>
      </c>
      <c r="H23" s="11"/>
      <c r="I23" s="2">
        <f>SUM(I20:I22)-MIN(I20:I22)</f>
        <v>986.2010718123811</v>
      </c>
      <c r="J23" s="11"/>
      <c r="K23" s="2">
        <f>SUM(K20:K22)-MIN(K20:K22)</f>
        <v>714.0111852263112</v>
      </c>
      <c r="L23" s="11"/>
      <c r="M23" s="2">
        <f>SUM(M20:M22)-MIN(M20:M22)</f>
        <v>843.4099139484774</v>
      </c>
      <c r="N23" s="12"/>
      <c r="O23" s="2">
        <f>SUM(O20:O21)-MIN(O20:O21)</f>
        <v>908.8667838614246</v>
      </c>
      <c r="P23" s="12"/>
      <c r="Q23" s="2">
        <f>SUM(Q20:Q22)-MIN(Q20:Q22)</f>
        <v>841.1585627304689</v>
      </c>
    </row>
    <row r="24" spans="1:17" ht="15">
      <c r="A24" s="10"/>
      <c r="B24" s="8"/>
      <c r="C24" s="5"/>
      <c r="D24" s="12">
        <v>8.3</v>
      </c>
      <c r="E24" s="2">
        <f>((SQRT(D24)-1.425)/0.0037)</f>
        <v>393.505961669618</v>
      </c>
      <c r="F24" s="12">
        <v>9.62</v>
      </c>
      <c r="G24" s="2">
        <f>(((75/(F24+0.24))-4.1)/0.00664)</f>
        <v>528.0859747305655</v>
      </c>
      <c r="H24" s="12">
        <v>5.52</v>
      </c>
      <c r="I24" s="2">
        <f>((SQRT(H24)-1.15028)/0.00219)</f>
        <v>547.5744405909343</v>
      </c>
      <c r="J24" s="12">
        <v>53</v>
      </c>
      <c r="K24" s="2">
        <f>((SQRT(J24)-1.936)/0.0124)</f>
        <v>430.97660397423533</v>
      </c>
      <c r="L24" s="12">
        <v>1.4</v>
      </c>
      <c r="M24" s="2">
        <f>((SQRT(L24)-0.841)/0.0008)</f>
        <v>427.769945774904</v>
      </c>
      <c r="N24" s="12">
        <v>39.81</v>
      </c>
      <c r="O24" s="5">
        <f>(((300/(N24+0.24))-4.1)/0.00332)</f>
        <v>1021.27611569875</v>
      </c>
      <c r="P24" s="12">
        <v>160</v>
      </c>
      <c r="Q24" s="5">
        <f>(((800/P24)-2.325)/0.00644)</f>
        <v>415.37267080745335</v>
      </c>
    </row>
    <row r="25" spans="1:17" ht="15">
      <c r="A25" s="10"/>
      <c r="B25" s="8"/>
      <c r="C25" s="5"/>
      <c r="D25" s="12">
        <v>7.65</v>
      </c>
      <c r="E25" s="2">
        <f>((SQRT(D25)-1.425)/0.0037)</f>
        <v>362.3954965372612</v>
      </c>
      <c r="F25" s="12">
        <v>10.47</v>
      </c>
      <c r="G25" s="2">
        <f>(((75/(F25+0.24))-4.1)/0.00664)</f>
        <v>437.16884344099077</v>
      </c>
      <c r="H25" s="12">
        <v>4.41</v>
      </c>
      <c r="I25" s="2">
        <f>((SQRT(H25)-1.15028)/0.00219)</f>
        <v>433.66210045662103</v>
      </c>
      <c r="J25" s="12">
        <v>39</v>
      </c>
      <c r="K25" s="2">
        <f>((SQRT(J25)-1.936)/0.0124)</f>
        <v>347.499838580516</v>
      </c>
      <c r="L25" s="12">
        <v>1.35</v>
      </c>
      <c r="M25" s="2">
        <f>((SQRT(L25)-0.841)/0.0008)</f>
        <v>401.1187548277814</v>
      </c>
      <c r="N25" s="12"/>
      <c r="O25" s="5">
        <v>0</v>
      </c>
      <c r="P25" s="12">
        <v>185</v>
      </c>
      <c r="Q25" s="5">
        <f>(((800/P25)-2.325)/0.00644)</f>
        <v>310.45408762800065</v>
      </c>
    </row>
    <row r="26" spans="1:17" ht="15">
      <c r="A26" s="10"/>
      <c r="B26" s="8"/>
      <c r="C26" s="5"/>
      <c r="D26" s="12">
        <v>10.08</v>
      </c>
      <c r="E26" s="2">
        <f>((SQRT(D26)-1.425)/0.0037)</f>
        <v>472.94637115608344</v>
      </c>
      <c r="F26" s="12">
        <v>10.42</v>
      </c>
      <c r="G26" s="2">
        <f>(((75/(F26+0.24))-4.1)/0.00664)</f>
        <v>442.11555414905405</v>
      </c>
      <c r="H26" s="12">
        <v>4.18</v>
      </c>
      <c r="I26" s="2">
        <f>((SQRT(H26)-1.15028)/0.00219)</f>
        <v>408.3218401945604</v>
      </c>
      <c r="J26" s="12">
        <v>36</v>
      </c>
      <c r="K26" s="2">
        <f>((SQRT(J26)-1.936)/0.0124)</f>
        <v>327.741935483871</v>
      </c>
      <c r="L26" s="12">
        <v>1.3</v>
      </c>
      <c r="M26" s="2">
        <f>((SQRT(L26)-0.841)/0.0008)</f>
        <v>373.96928137392257</v>
      </c>
      <c r="N26" s="12"/>
      <c r="O26" s="5">
        <v>0</v>
      </c>
      <c r="P26" s="12">
        <v>180</v>
      </c>
      <c r="Q26" s="5">
        <f>(((800/P26)-2.325)/0.00644)</f>
        <v>329.10628019323667</v>
      </c>
    </row>
    <row r="27" spans="1:17" ht="15">
      <c r="A27" s="10">
        <f>RANK(C27,C4:C27,0)</f>
        <v>1</v>
      </c>
      <c r="B27" s="9" t="s">
        <v>45</v>
      </c>
      <c r="C27" s="5">
        <f>SUM(E27:Q27)</f>
        <v>6191.010612609753</v>
      </c>
      <c r="D27" s="11"/>
      <c r="E27" s="2">
        <f>SUM(E24:E26)-MIN(E24:E26)</f>
        <v>866.4523328257014</v>
      </c>
      <c r="F27" s="11"/>
      <c r="G27" s="2">
        <f>SUM(G24:G26)-MIN(G24:G26)</f>
        <v>970.2015288796197</v>
      </c>
      <c r="H27" s="11"/>
      <c r="I27" s="2">
        <f>SUM(I24:I26)-MIN(I24:I26)</f>
        <v>981.2365410475553</v>
      </c>
      <c r="J27" s="11"/>
      <c r="K27" s="2">
        <f>SUM(K24:K26)-MIN(K24:K26)</f>
        <v>778.4764425547512</v>
      </c>
      <c r="L27" s="11"/>
      <c r="M27" s="2">
        <f>SUM(M24:M26)-MIN(M24:M26)</f>
        <v>828.8887006026855</v>
      </c>
      <c r="N27" s="12"/>
      <c r="O27" s="2">
        <f>SUM(O24:O25)-MIN(O24:O25)</f>
        <v>1021.27611569875</v>
      </c>
      <c r="P27" s="12"/>
      <c r="Q27" s="2">
        <f>SUM(Q24:Q26)-MIN(Q24:Q26)</f>
        <v>744.4789510006899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15"/>
  <sheetViews>
    <sheetView zoomScale="85" zoomScaleNormal="85" zoomScalePageLayoutView="0" workbookViewId="0" topLeftCell="A1">
      <selection activeCell="O18" sqref="O18"/>
    </sheetView>
  </sheetViews>
  <sheetFormatPr defaultColWidth="11.421875" defaultRowHeight="15"/>
  <cols>
    <col min="1" max="1" width="9.28125" style="0" customWidth="1"/>
    <col min="2" max="2" width="32.57421875" style="0" bestFit="1" customWidth="1"/>
    <col min="3" max="3" width="18.7109375" style="0" bestFit="1" customWidth="1"/>
    <col min="4" max="4" width="8.140625" style="0" customWidth="1"/>
    <col min="5" max="5" width="11.28125" style="0" bestFit="1" customWidth="1"/>
    <col min="6" max="6" width="7.57421875" style="0" customWidth="1"/>
    <col min="7" max="7" width="10.7109375" style="0" bestFit="1" customWidth="1"/>
    <col min="8" max="8" width="8.00390625" style="0" customWidth="1"/>
    <col min="9" max="9" width="9.421875" style="0" bestFit="1" customWidth="1"/>
    <col min="10" max="10" width="7.7109375" style="0" customWidth="1"/>
    <col min="11" max="11" width="10.7109375" style="0" bestFit="1" customWidth="1"/>
    <col min="12" max="12" width="9.00390625" style="0" bestFit="1" customWidth="1"/>
    <col min="13" max="13" width="12.57421875" style="0" bestFit="1" customWidth="1"/>
    <col min="14" max="14" width="9.00390625" style="0" bestFit="1" customWidth="1"/>
    <col min="15" max="15" width="8.8515625" style="0" bestFit="1" customWidth="1"/>
  </cols>
  <sheetData>
    <row r="1" spans="1:15" ht="19.5">
      <c r="A1" s="16"/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11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">
      <c r="A4" s="10"/>
      <c r="B4" s="2"/>
      <c r="C4" s="5"/>
      <c r="D4" s="12">
        <v>7.93</v>
      </c>
      <c r="E4" s="2">
        <f>(((50/(D4+0.24))-3.79)/0.0069)</f>
        <v>337.6740638248807</v>
      </c>
      <c r="F4" s="12">
        <v>1.45</v>
      </c>
      <c r="G4" s="2">
        <f>((SQRT(F4)-0.841)/0.0008)</f>
        <v>453.94932234903706</v>
      </c>
      <c r="H4" s="12">
        <v>35</v>
      </c>
      <c r="I4" s="2">
        <f>((SQRT(H4)-1.936)/0.0124)</f>
        <v>320.9741760564207</v>
      </c>
      <c r="J4" s="12">
        <v>4.43</v>
      </c>
      <c r="K4" s="2">
        <f>((SQRT(J4)-1.15028)/0.00219)</f>
        <v>435.8340264771318</v>
      </c>
      <c r="L4" s="12">
        <v>29.09</v>
      </c>
      <c r="M4" s="5">
        <f>(((200/(L4+0.24))-3.79)/0.00345)</f>
        <v>877.9584636594082</v>
      </c>
      <c r="N4" s="12">
        <v>162</v>
      </c>
      <c r="O4" s="5">
        <f>(((800/N4)-2.325)/0.00644)</f>
        <v>405.78751629476255</v>
      </c>
    </row>
    <row r="5" spans="1:15" ht="15">
      <c r="A5" s="10"/>
      <c r="B5" s="2"/>
      <c r="C5" s="5"/>
      <c r="D5" s="12">
        <v>7.1</v>
      </c>
      <c r="E5" s="2">
        <f>(((50/(D5+0.24))-3.79)/0.0069)</f>
        <v>437.96943490107805</v>
      </c>
      <c r="F5" s="12">
        <v>1.25</v>
      </c>
      <c r="G5" s="2">
        <f>((SQRT(F5)-0.841)/0.0008)</f>
        <v>346.29248593736867</v>
      </c>
      <c r="H5" s="12">
        <v>37.5</v>
      </c>
      <c r="I5" s="2">
        <f>((SQRT(H5)-1.936)/0.0124)</f>
        <v>337.71970620628593</v>
      </c>
      <c r="J5" s="12">
        <v>4.61</v>
      </c>
      <c r="K5" s="2">
        <f>((SQRT(J5)-1.15028)/0.00219)</f>
        <v>455.1648654604516</v>
      </c>
      <c r="L5" s="12">
        <v>28.09</v>
      </c>
      <c r="M5" s="5">
        <f>(((200/(L5+0.24))-3.79)/0.00345)</f>
        <v>947.7258194058638</v>
      </c>
      <c r="N5" s="12">
        <v>182</v>
      </c>
      <c r="O5" s="5">
        <f>(((800/N5)-2.325)/0.00644)</f>
        <v>321.5224216777012</v>
      </c>
    </row>
    <row r="6" spans="1:15" ht="15">
      <c r="A6" s="17"/>
      <c r="B6" s="2"/>
      <c r="C6" s="5"/>
      <c r="D6" s="12">
        <v>6.55</v>
      </c>
      <c r="E6" s="2">
        <f>(((50/(D6+0.24))-3.79)/0.0069)</f>
        <v>517.9377174446649</v>
      </c>
      <c r="F6" s="12">
        <v>1.2</v>
      </c>
      <c r="G6" s="2">
        <f>((SQRT(F6)-0.841)/0.0008)</f>
        <v>318.0563937629152</v>
      </c>
      <c r="H6" s="12">
        <v>38</v>
      </c>
      <c r="I6" s="2">
        <f>((SQRT(H6)-1.936)/0.0124)</f>
        <v>341.00112927169164</v>
      </c>
      <c r="J6" s="12">
        <v>4.03</v>
      </c>
      <c r="K6" s="2">
        <f>((SQRT(J6)-1.15028)/0.00219)</f>
        <v>391.4182602687093</v>
      </c>
      <c r="L6" s="12"/>
      <c r="M6" s="5">
        <v>0</v>
      </c>
      <c r="N6" s="12">
        <v>169</v>
      </c>
      <c r="O6" s="5">
        <f>(((800/N6)-2.325)/0.00644)</f>
        <v>374.02605755448565</v>
      </c>
    </row>
    <row r="7" spans="1:15" ht="15">
      <c r="A7" s="10">
        <f>RANK(C7,C4:C15,0)</f>
        <v>1</v>
      </c>
      <c r="B7" s="28" t="s">
        <v>23</v>
      </c>
      <c r="C7" s="5">
        <f>SUM(D7:O7)</f>
        <v>5053.408081302822</v>
      </c>
      <c r="D7" s="11"/>
      <c r="E7" s="2">
        <f>SUM(E4:E6)-MIN(E4:E6)</f>
        <v>955.907152345743</v>
      </c>
      <c r="F7" s="11"/>
      <c r="G7" s="2">
        <f>SUM(G4:G6)-MIN(G4:G6)</f>
        <v>800.2418082864058</v>
      </c>
      <c r="H7" s="11"/>
      <c r="I7" s="2">
        <f>SUM(I4:I6)-MIN(I4:I6)</f>
        <v>678.7208354779776</v>
      </c>
      <c r="J7" s="11"/>
      <c r="K7" s="2">
        <f>SUM(K4:K6)-MIN(K4:K6)</f>
        <v>890.9988919375835</v>
      </c>
      <c r="L7" s="11"/>
      <c r="M7" s="2">
        <f>SUM(M4:M5)-MIN(M4:M5)</f>
        <v>947.7258194058638</v>
      </c>
      <c r="N7" s="12"/>
      <c r="O7" s="2">
        <f>SUM(O4:O6)-MIN(O4:O6)</f>
        <v>779.8135738492481</v>
      </c>
    </row>
    <row r="8" spans="1:15" ht="15">
      <c r="A8" s="10"/>
      <c r="B8" s="29"/>
      <c r="C8" s="5"/>
      <c r="D8" s="12">
        <v>8.32</v>
      </c>
      <c r="E8" s="2">
        <f>(((50/(D8+0.24))-3.79)/0.0069)</f>
        <v>297.2639848300148</v>
      </c>
      <c r="F8" s="12">
        <v>1.05</v>
      </c>
      <c r="G8" s="2">
        <f>((SQRT(F8)-0.841)/0.0008)</f>
        <v>229.61884574494994</v>
      </c>
      <c r="H8" s="12">
        <v>27</v>
      </c>
      <c r="I8" s="2">
        <f>((SQRT(H8)-1.936)/0.0124)</f>
        <v>262.9155179602123</v>
      </c>
      <c r="J8" s="12">
        <v>4.23</v>
      </c>
      <c r="K8" s="2">
        <f>((SQRT(J8)-1.15028)/0.00219)</f>
        <v>413.8887580458053</v>
      </c>
      <c r="L8" s="12">
        <v>31.27</v>
      </c>
      <c r="M8" s="5">
        <f>(((200/(L8+0.24))-3.79)/0.00345)</f>
        <v>741.2148892231132</v>
      </c>
      <c r="N8" s="12">
        <v>190</v>
      </c>
      <c r="O8" s="5">
        <f>(((800/N8)-2.325)/0.00644)</f>
        <v>292.78358940830327</v>
      </c>
    </row>
    <row r="9" spans="1:15" ht="15">
      <c r="A9" s="10"/>
      <c r="B9" s="29"/>
      <c r="C9" s="5"/>
      <c r="D9" s="12">
        <v>7.72</v>
      </c>
      <c r="E9" s="2">
        <f>(((50/(D9+0.24))-3.79)/0.0069)</f>
        <v>361.0734833588231</v>
      </c>
      <c r="F9" s="12">
        <v>1.33</v>
      </c>
      <c r="G9" s="2">
        <f>((SQRT(F9)-0.841)/0.0008)</f>
        <v>390.3203243338496</v>
      </c>
      <c r="H9" s="12">
        <v>25.5</v>
      </c>
      <c r="I9" s="2">
        <f>((SQRT(H9)-1.936)/0.0124)</f>
        <v>251.10907009524507</v>
      </c>
      <c r="J9" s="12">
        <v>3.97</v>
      </c>
      <c r="K9" s="2">
        <f>((SQRT(J9)-1.15028)/0.00219)</f>
        <v>384.5688970397843</v>
      </c>
      <c r="L9" s="12"/>
      <c r="M9" s="5">
        <v>0</v>
      </c>
      <c r="N9" s="12">
        <v>164</v>
      </c>
      <c r="O9" s="5">
        <f>(((800/N9)-2.325)/0.00644)</f>
        <v>396.43614603847897</v>
      </c>
    </row>
    <row r="10" spans="1:15" ht="15">
      <c r="A10" s="17"/>
      <c r="B10" s="29"/>
      <c r="C10" s="5"/>
      <c r="D10" s="12">
        <v>8.35</v>
      </c>
      <c r="E10" s="2">
        <f>(((50/(D10+0.24))-3.79)/0.0069)</f>
        <v>294.3075028260026</v>
      </c>
      <c r="F10" s="12">
        <v>1.15</v>
      </c>
      <c r="G10" s="2">
        <f>((SQRT(F10)-0.841)/0.0008)</f>
        <v>289.2256618454511</v>
      </c>
      <c r="H10" s="12">
        <v>31</v>
      </c>
      <c r="I10" s="2">
        <f>((SQRT(H10)-1.936)/0.0124)</f>
        <v>292.8842228088727</v>
      </c>
      <c r="J10" s="12"/>
      <c r="K10" s="2">
        <f>((SQRT(J10)-1.15028)/0.00219)</f>
        <v>-525.2420091324201</v>
      </c>
      <c r="L10" s="12"/>
      <c r="M10" s="5">
        <v>0</v>
      </c>
      <c r="N10" s="12"/>
      <c r="O10" s="5">
        <v>0</v>
      </c>
    </row>
    <row r="11" spans="1:15" ht="15">
      <c r="A11" s="10">
        <f>RANK(C11,C4:C15,0)</f>
        <v>2</v>
      </c>
      <c r="B11" s="29" t="s">
        <v>41</v>
      </c>
      <c r="C11" s="5">
        <f>SUM(D11:O11)</f>
        <v>4122.575474892709</v>
      </c>
      <c r="D11" s="11"/>
      <c r="E11" s="2">
        <f>SUM(E8:E10)-MIN(E8:E10)</f>
        <v>658.3374681888379</v>
      </c>
      <c r="F11" s="11"/>
      <c r="G11" s="2">
        <f>SUM(G8:G10)-MIN(G8:G10)</f>
        <v>679.5459861793007</v>
      </c>
      <c r="H11" s="11"/>
      <c r="I11" s="2">
        <f>SUM(I8:I10)-MIN(I8:I10)</f>
        <v>555.7997407690849</v>
      </c>
      <c r="J11" s="11"/>
      <c r="K11" s="2">
        <f>SUM(K8:K10)-MIN(K8:K10)</f>
        <v>798.4576550855895</v>
      </c>
      <c r="L11" s="11"/>
      <c r="M11" s="2">
        <f>SUM(M8:M9)-MIN(M8:M9)</f>
        <v>741.2148892231132</v>
      </c>
      <c r="N11" s="12"/>
      <c r="O11" s="2">
        <f>SUM(O8:O10)-MIN(O8:O10)</f>
        <v>689.2197354467822</v>
      </c>
    </row>
    <row r="12" spans="1:15" ht="15">
      <c r="A12" s="10"/>
      <c r="B12" s="29"/>
      <c r="C12" s="5"/>
      <c r="D12" s="12">
        <v>8.02</v>
      </c>
      <c r="E12" s="2">
        <f>(((50/(D12+0.24))-3.79)/0.0069)</f>
        <v>328.00996596132927</v>
      </c>
      <c r="F12" s="12">
        <v>1.1</v>
      </c>
      <c r="G12" s="2">
        <f>((SQRT(F12)-0.841)/0.0008)</f>
        <v>259.7610602126896</v>
      </c>
      <c r="H12" s="12">
        <v>32</v>
      </c>
      <c r="I12" s="2">
        <f>((SQRT(H12)-1.936)/0.0124)</f>
        <v>300.0688910880952</v>
      </c>
      <c r="J12" s="12">
        <v>3.41</v>
      </c>
      <c r="K12" s="2">
        <f>((SQRT(J12)-1.15028)/0.00219)</f>
        <v>317.96279966298573</v>
      </c>
      <c r="L12" s="12">
        <v>29.56</v>
      </c>
      <c r="M12" s="5">
        <f>(((200/(L12+0.24))-3.79)/0.00345)</f>
        <v>846.785332166132</v>
      </c>
      <c r="N12" s="12">
        <v>166</v>
      </c>
      <c r="O12" s="5">
        <f>(((800/N12)-2.325)/0.00644)</f>
        <v>387.31011000523836</v>
      </c>
    </row>
    <row r="13" spans="1:15" ht="15">
      <c r="A13" s="10"/>
      <c r="B13" s="29"/>
      <c r="C13" s="5"/>
      <c r="D13" s="12">
        <v>7.53</v>
      </c>
      <c r="E13" s="2">
        <f>(((50/(D13+0.24))-3.79)/0.0069)</f>
        <v>383.33426594296157</v>
      </c>
      <c r="F13" s="12">
        <v>1.3</v>
      </c>
      <c r="G13" s="2">
        <f>((SQRT(F13)-0.841)/0.0008)</f>
        <v>373.96928137392257</v>
      </c>
      <c r="H13" s="12">
        <v>32.5</v>
      </c>
      <c r="I13" s="2">
        <f>((SQRT(H13)-1.936)/0.0124)</f>
        <v>303.61912302384593</v>
      </c>
      <c r="J13" s="12">
        <v>0</v>
      </c>
      <c r="K13" s="2">
        <v>0</v>
      </c>
      <c r="L13" s="12"/>
      <c r="M13" s="5">
        <v>0</v>
      </c>
      <c r="N13" s="12">
        <v>200</v>
      </c>
      <c r="O13" s="5">
        <f>(((800/N13)-2.325)/0.00644)</f>
        <v>260.0931677018633</v>
      </c>
    </row>
    <row r="14" spans="1:15" ht="15">
      <c r="A14" s="17"/>
      <c r="B14" s="29"/>
      <c r="C14" s="5"/>
      <c r="D14" s="12">
        <v>7.69</v>
      </c>
      <c r="E14" s="2">
        <f>(((50/(D14+0.24))-3.79)/0.0069)</f>
        <v>364.51742602847366</v>
      </c>
      <c r="F14" s="12"/>
      <c r="G14" s="2">
        <f>((SQRT(F14)-0.841)/0.0008)</f>
        <v>-1051.25</v>
      </c>
      <c r="H14" s="12">
        <v>30</v>
      </c>
      <c r="I14" s="2">
        <f>((SQRT(H14)-1.936)/0.0124)</f>
        <v>285.58270766545655</v>
      </c>
      <c r="J14" s="12"/>
      <c r="K14" s="2">
        <f>((SQRT(J14)-1.15028)/0.00219)</f>
        <v>-525.2420091324201</v>
      </c>
      <c r="L14" s="12"/>
      <c r="M14" s="5">
        <v>0</v>
      </c>
      <c r="N14" s="12"/>
      <c r="O14" s="5">
        <v>0</v>
      </c>
    </row>
    <row r="15" spans="1:15" ht="15">
      <c r="A15" s="10">
        <f>RANK(C15,C4:C15,0)</f>
        <v>3</v>
      </c>
      <c r="B15" s="29" t="s">
        <v>49</v>
      </c>
      <c r="C15" s="5">
        <f>SUM(D15:O15)</f>
        <v>3797.421457206208</v>
      </c>
      <c r="D15" s="11"/>
      <c r="E15" s="2">
        <f>SUM(E12:E14)-MIN(E12:E14)</f>
        <v>747.8516919714352</v>
      </c>
      <c r="F15" s="11"/>
      <c r="G15" s="2">
        <f>SUM(G12:G14)-MIN(G12:G14)</f>
        <v>633.7303415866122</v>
      </c>
      <c r="H15" s="11"/>
      <c r="I15" s="2">
        <f>SUM(I12:I14)-MIN(I12:I14)</f>
        <v>603.6880141119411</v>
      </c>
      <c r="J15" s="11"/>
      <c r="K15" s="2">
        <f>SUM(K12:K14)-MIN(K12:K14)</f>
        <v>317.96279966298573</v>
      </c>
      <c r="L15" s="11"/>
      <c r="M15" s="2">
        <f>SUM(M12:M13)-MIN(M12:M13)</f>
        <v>846.785332166132</v>
      </c>
      <c r="N15" s="12"/>
      <c r="O15" s="2">
        <f>SUM(O12:O14)-MIN(O12:O14)</f>
        <v>647.4032777071017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B1">
      <selection activeCell="P7" sqref="P7"/>
    </sheetView>
  </sheetViews>
  <sheetFormatPr defaultColWidth="11.421875" defaultRowHeight="15"/>
  <cols>
    <col min="1" max="1" width="8.8515625" style="0" bestFit="1" customWidth="1"/>
    <col min="2" max="2" width="29.7109375" style="0" bestFit="1" customWidth="1"/>
    <col min="3" max="3" width="18.7109375" style="0" bestFit="1" customWidth="1"/>
    <col min="4" max="4" width="8.140625" style="0" customWidth="1"/>
    <col min="5" max="5" width="9.57421875" style="0" bestFit="1" customWidth="1"/>
    <col min="6" max="6" width="7.00390625" style="0" bestFit="1" customWidth="1"/>
    <col min="7" max="7" width="9.8515625" style="0" bestFit="1" customWidth="1"/>
    <col min="8" max="8" width="7.7109375" style="0" bestFit="1" customWidth="1"/>
    <col min="9" max="9" width="9.5742187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9.57421875" style="0" bestFit="1" customWidth="1"/>
    <col min="14" max="14" width="8.421875" style="0" bestFit="1" customWidth="1"/>
    <col min="15" max="17" width="8.28125" style="0" bestFit="1" customWidth="1"/>
  </cols>
  <sheetData>
    <row r="1" spans="1:17" ht="19.5">
      <c r="A1" s="13"/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0" t="s">
        <v>16</v>
      </c>
      <c r="B3" s="7" t="s">
        <v>0</v>
      </c>
      <c r="C3" s="4" t="s">
        <v>8</v>
      </c>
      <c r="D3" s="1" t="s">
        <v>1</v>
      </c>
      <c r="E3" s="1"/>
      <c r="F3" s="1" t="s">
        <v>10</v>
      </c>
      <c r="G3" s="1"/>
      <c r="H3" s="1" t="s">
        <v>3</v>
      </c>
      <c r="I3" s="1"/>
      <c r="J3" s="1" t="s">
        <v>11</v>
      </c>
      <c r="K3" s="1"/>
      <c r="L3" s="1" t="s">
        <v>4</v>
      </c>
      <c r="M3" s="1"/>
      <c r="N3" s="1" t="s">
        <v>12</v>
      </c>
      <c r="O3" s="1"/>
      <c r="P3" s="1" t="s">
        <v>18</v>
      </c>
      <c r="Q3" s="5"/>
    </row>
    <row r="4" spans="1:17" ht="15">
      <c r="A4" s="10"/>
      <c r="B4" s="8"/>
      <c r="C4" s="5"/>
      <c r="D4" s="12">
        <v>8.88</v>
      </c>
      <c r="E4" s="2">
        <f>((SQRT(D4)-1.279)/0.00398)</f>
        <v>427.370071645796</v>
      </c>
      <c r="F4" s="12">
        <v>12.65</v>
      </c>
      <c r="G4" s="2">
        <f>(((75/(F4+0.24))-3.998)/0.0066)</f>
        <v>275.8278675035851</v>
      </c>
      <c r="H4" s="12">
        <v>4.56</v>
      </c>
      <c r="I4" s="2">
        <f>((SQRT(H4)-1.0935)/0.00208)</f>
        <v>500.9209857722415</v>
      </c>
      <c r="J4" s="12">
        <v>33.5</v>
      </c>
      <c r="K4" s="2">
        <f>((SQRT(J4)-1.4149)/0.01039)</f>
        <v>420.88724267517927</v>
      </c>
      <c r="L4" s="12">
        <v>1.2</v>
      </c>
      <c r="M4" s="2">
        <f>((SQRT(L4)-0.8807)/0.00068)</f>
        <v>315.8016397210766</v>
      </c>
      <c r="N4" s="12">
        <v>49.3</v>
      </c>
      <c r="O4" s="5">
        <f>(((300/(N4+0.24))-3.998)/0.0033)</f>
        <v>623.5492592456661</v>
      </c>
      <c r="P4" s="12">
        <v>167</v>
      </c>
      <c r="Q4" s="5">
        <f>(((800/P4)-2.0232)/0.00647)</f>
        <v>427.70002498866245</v>
      </c>
    </row>
    <row r="5" spans="1:17" ht="15">
      <c r="A5" s="10"/>
      <c r="B5" s="8"/>
      <c r="C5" s="5"/>
      <c r="D5" s="12">
        <v>7.27</v>
      </c>
      <c r="E5" s="2">
        <f>((SQRT(D5)-1.279)/0.00398)</f>
        <v>356.10395792526447</v>
      </c>
      <c r="F5" s="12">
        <v>11.76</v>
      </c>
      <c r="G5" s="2">
        <f>(((75/(F5+0.24))-3.998)/0.0066)</f>
        <v>341.2121212121212</v>
      </c>
      <c r="H5" s="12">
        <v>3.87</v>
      </c>
      <c r="I5" s="2">
        <f>((SQRT(H5)-1.0935)/0.00208)</f>
        <v>420.06324869740405</v>
      </c>
      <c r="J5" s="12">
        <v>38</v>
      </c>
      <c r="K5" s="2">
        <f>((SQRT(J5)-1.4149)/0.01039)</f>
        <v>457.1235806514895</v>
      </c>
      <c r="L5" s="12">
        <v>1.05</v>
      </c>
      <c r="M5" s="2">
        <f>((SQRT(L5)-0.8807)/0.00068)</f>
        <v>211.75746558229395</v>
      </c>
      <c r="N5" s="12"/>
      <c r="O5" s="5">
        <v>0</v>
      </c>
      <c r="P5" s="12">
        <v>170</v>
      </c>
      <c r="Q5" s="5">
        <f>(((800/P5)-2.0232)/0.00647)</f>
        <v>414.63405764160376</v>
      </c>
    </row>
    <row r="6" spans="1:17" ht="15">
      <c r="A6" s="10"/>
      <c r="B6" s="8"/>
      <c r="C6" s="5"/>
      <c r="D6" s="12">
        <v>7.28</v>
      </c>
      <c r="E6" s="2">
        <f>((SQRT(D6)-1.279)/0.00398)</f>
        <v>356.56972679558004</v>
      </c>
      <c r="F6" s="12">
        <v>11.26</v>
      </c>
      <c r="G6" s="2">
        <f>(((75/(F6+0.24))-3.998)/0.0066)</f>
        <v>382.38471673254276</v>
      </c>
      <c r="H6" s="12">
        <v>3.65</v>
      </c>
      <c r="I6" s="2">
        <f>((SQRT(H6)-1.0935)/0.00208)</f>
        <v>392.78717185301934</v>
      </c>
      <c r="J6" s="12">
        <v>37.5</v>
      </c>
      <c r="K6" s="2">
        <f>((SQRT(J6)-1.4149)/0.01039)</f>
        <v>453.20734908161165</v>
      </c>
      <c r="L6" s="12">
        <v>1.3</v>
      </c>
      <c r="M6" s="2">
        <f>((SQRT(L6)-0.8807)/0.00068)</f>
        <v>381.5815074987323</v>
      </c>
      <c r="N6" s="12"/>
      <c r="O6" s="5">
        <v>0</v>
      </c>
      <c r="P6" s="12">
        <v>175</v>
      </c>
      <c r="Q6" s="5">
        <f>(((800/P6)-2.0232)/0.00647)</f>
        <v>393.8529476705674</v>
      </c>
    </row>
    <row r="7" spans="1:17" ht="15">
      <c r="A7" s="10">
        <f>RANK(C7,C4:C19,0)</f>
        <v>1</v>
      </c>
      <c r="B7" s="28" t="s">
        <v>45</v>
      </c>
      <c r="C7" s="5">
        <f>SUM(E7:Q7)</f>
        <v>5502.1182896845285</v>
      </c>
      <c r="D7" s="11"/>
      <c r="E7" s="2">
        <f>SUM(E4:E6)-MIN(E4:E6)</f>
        <v>783.9397984413761</v>
      </c>
      <c r="F7" s="11"/>
      <c r="G7" s="2">
        <f>SUM(G4:G6)-MIN(G4:G6)</f>
        <v>723.596837944664</v>
      </c>
      <c r="H7" s="11"/>
      <c r="I7" s="2">
        <f>SUM(I4:I6)-MIN(I4:I6)</f>
        <v>920.9842344696456</v>
      </c>
      <c r="J7" s="11"/>
      <c r="K7" s="2">
        <f>SUM(K4:K6)-MIN(K4:K6)</f>
        <v>910.3309297331011</v>
      </c>
      <c r="L7" s="11"/>
      <c r="M7" s="2">
        <f>SUM(M4:M6)-MIN(M4:M6)</f>
        <v>697.383147219809</v>
      </c>
      <c r="N7" s="12"/>
      <c r="O7" s="2">
        <f>SUM(O4:O5)-MIN(O4:O5)</f>
        <v>623.5492592456661</v>
      </c>
      <c r="P7" s="12"/>
      <c r="Q7" s="2">
        <f>SUM(Q4:Q6)-MIN(Q4:Q6)</f>
        <v>842.3340826302663</v>
      </c>
    </row>
    <row r="8" spans="1:17" ht="15">
      <c r="A8" s="10"/>
      <c r="B8" s="28"/>
      <c r="C8" s="5"/>
      <c r="D8" s="12">
        <v>5.9</v>
      </c>
      <c r="E8" s="2">
        <f>((SQRT(D8)-1.279)/0.00398)</f>
        <v>288.942603090006</v>
      </c>
      <c r="F8" s="12">
        <v>11.98</v>
      </c>
      <c r="G8" s="2">
        <f>(((75/(F8+0.24))-3.998)/0.0066)</f>
        <v>324.1635669295243</v>
      </c>
      <c r="H8" s="12">
        <v>3.43</v>
      </c>
      <c r="I8" s="2">
        <f>((SQRT(H8)-1.0935)/0.00208)</f>
        <v>364.6759219928911</v>
      </c>
      <c r="J8" s="12">
        <v>26.5</v>
      </c>
      <c r="K8" s="2">
        <f>((SQRT(J8)-1.4149)/0.01039)</f>
        <v>359.27960254990376</v>
      </c>
      <c r="L8" s="12">
        <v>1.35</v>
      </c>
      <c r="M8" s="2">
        <f>((SQRT(L8)-0.8807)/0.00068)</f>
        <v>413.52206450327213</v>
      </c>
      <c r="N8" s="12">
        <v>47.21</v>
      </c>
      <c r="O8" s="5">
        <f>(((300/(N8+0.24))-3.998)/0.0033)</f>
        <v>704.3771753360794</v>
      </c>
      <c r="P8" s="12">
        <v>176</v>
      </c>
      <c r="Q8" s="5">
        <f>(((800/P8)-2.0232)/0.00647)</f>
        <v>389.8384150625264</v>
      </c>
    </row>
    <row r="9" spans="1:17" ht="15">
      <c r="A9" s="10"/>
      <c r="B9" s="28"/>
      <c r="C9" s="5"/>
      <c r="D9" s="12">
        <v>7.72</v>
      </c>
      <c r="E9" s="2">
        <f>((SQRT(D9)-1.279)/0.00398)</f>
        <v>376.75597936933696</v>
      </c>
      <c r="F9" s="12">
        <v>11.86</v>
      </c>
      <c r="G9" s="2">
        <f>(((75/(F9+0.24))-3.998)/0.0066)</f>
        <v>333.38592536939643</v>
      </c>
      <c r="H9" s="12">
        <v>3.44</v>
      </c>
      <c r="I9" s="2">
        <f>((SQRT(H9)-1.0935)/0.00208)</f>
        <v>365.9729322592023</v>
      </c>
      <c r="J9" s="12">
        <v>35</v>
      </c>
      <c r="K9" s="2">
        <f>((SQRT(J9)-1.4149)/0.01039)</f>
        <v>433.22230828677726</v>
      </c>
      <c r="L9" s="12">
        <v>1.25</v>
      </c>
      <c r="M9" s="2">
        <f>((SQRT(L9)-0.8807)/0.00068)</f>
        <v>349.0205716910218</v>
      </c>
      <c r="N9" s="12"/>
      <c r="O9" s="5">
        <v>0</v>
      </c>
      <c r="P9" s="12">
        <v>179</v>
      </c>
      <c r="Q9" s="5">
        <f>(((800/P9)-2.0232)/0.00647)</f>
        <v>378.063947916037</v>
      </c>
    </row>
    <row r="10" spans="1:17" ht="15">
      <c r="A10" s="10"/>
      <c r="B10" s="28"/>
      <c r="C10" s="5"/>
      <c r="D10" s="12"/>
      <c r="E10" s="2">
        <f>((SQRT(D10)-1.279)/0.00398)</f>
        <v>-321.35678391959794</v>
      </c>
      <c r="F10" s="12">
        <v>12</v>
      </c>
      <c r="G10" s="2">
        <f>(((75/(F10+0.24))-3.998)/0.0066)</f>
        <v>322.6440879382055</v>
      </c>
      <c r="H10" s="12">
        <v>3.56</v>
      </c>
      <c r="I10" s="2">
        <f>((SQRT(H10)-1.0935)/0.00208)</f>
        <v>381.3924165439043</v>
      </c>
      <c r="J10" s="12">
        <v>38.5</v>
      </c>
      <c r="K10" s="2">
        <f>((SQRT(J10)-1.4149)/0.01039)</f>
        <v>461.0141311833906</v>
      </c>
      <c r="L10" s="12"/>
      <c r="M10" s="2">
        <f>((SQRT(L10)-0.8807)/0.00068)</f>
        <v>-1295.1470588235293</v>
      </c>
      <c r="N10" s="12"/>
      <c r="O10" s="5">
        <v>0</v>
      </c>
      <c r="P10" s="12">
        <v>148</v>
      </c>
      <c r="Q10" s="5">
        <f>(((800/P10)-2.0232)/0.00647)</f>
        <v>522.7519946530765</v>
      </c>
    </row>
    <row r="11" spans="1:17" ht="15">
      <c r="A11" s="10">
        <f>RANK(C11,C4:C19,0)</f>
        <v>4</v>
      </c>
      <c r="B11" s="28" t="s">
        <v>49</v>
      </c>
      <c r="C11" s="5">
        <f>SUM(E11:Q11)</f>
        <v>5344.360084277514</v>
      </c>
      <c r="D11" s="11"/>
      <c r="E11" s="2">
        <f>SUM(E8:E10)-MIN(E8:E10)</f>
        <v>665.698582459343</v>
      </c>
      <c r="F11" s="11"/>
      <c r="G11" s="2">
        <f>SUM(G8:G10)-MIN(G8:G10)</f>
        <v>657.5494922989208</v>
      </c>
      <c r="H11" s="11"/>
      <c r="I11" s="2">
        <f>SUM(I8:I10)-MIN(I8:I10)</f>
        <v>747.3653488031066</v>
      </c>
      <c r="J11" s="11"/>
      <c r="K11" s="2">
        <f>SUM(K8:K10)-MIN(K8:K10)</f>
        <v>894.2364394701679</v>
      </c>
      <c r="L11" s="11"/>
      <c r="M11" s="2">
        <f>SUM(M8:M10)-MIN(M8:M10)</f>
        <v>762.5426361942939</v>
      </c>
      <c r="N11" s="12"/>
      <c r="O11" s="2">
        <f>SUM(O8:O9)-MIN(O8:O9)</f>
        <v>704.3771753360794</v>
      </c>
      <c r="P11" s="12"/>
      <c r="Q11" s="2">
        <f>SUM(Q8:Q10)-MIN(Q8:Q10)</f>
        <v>912.5904097156028</v>
      </c>
    </row>
    <row r="12" spans="1:17" ht="15">
      <c r="A12" s="10"/>
      <c r="B12" s="28"/>
      <c r="C12" s="5"/>
      <c r="D12" s="12">
        <v>6.9</v>
      </c>
      <c r="E12" s="2">
        <f>((SQRT(D12)-1.279)/0.00398)</f>
        <v>338.6394741991808</v>
      </c>
      <c r="F12" s="12">
        <v>11.68</v>
      </c>
      <c r="G12" s="2">
        <f>(((75/(F12+0.24))-3.998)/0.0066)</f>
        <v>347.5676225340655</v>
      </c>
      <c r="H12" s="12">
        <v>3.35</v>
      </c>
      <c r="I12" s="2">
        <f>((SQRT(H12)-1.0935)/0.00208)</f>
        <v>354.23102008284275</v>
      </c>
      <c r="J12" s="12">
        <v>45</v>
      </c>
      <c r="K12" s="2">
        <f>((SQRT(J12)-1.4149)/0.01039)</f>
        <v>509.461398700613</v>
      </c>
      <c r="L12" s="12">
        <v>1.3</v>
      </c>
      <c r="M12" s="2">
        <f>((SQRT(L12)-0.8807)/0.00068)</f>
        <v>381.5815074987323</v>
      </c>
      <c r="N12" s="12">
        <v>44.94</v>
      </c>
      <c r="O12" s="5">
        <f>(((300/(N12+0.24))-3.998)/0.0033)</f>
        <v>800.6382550605658</v>
      </c>
      <c r="P12" s="12">
        <v>184</v>
      </c>
      <c r="Q12" s="5">
        <f>(((800/P12)-2.0232)/0.00647)</f>
        <v>359.2930582622135</v>
      </c>
    </row>
    <row r="13" spans="1:17" ht="15">
      <c r="A13" s="10"/>
      <c r="B13" s="28"/>
      <c r="C13" s="5"/>
      <c r="D13" s="12">
        <v>8.73</v>
      </c>
      <c r="E13" s="2">
        <f>((SQRT(D13)-1.279)/0.00398)</f>
        <v>421.0194322961888</v>
      </c>
      <c r="F13" s="12">
        <v>11.72</v>
      </c>
      <c r="G13" s="2">
        <f>(((75/(F13+0.24))-3.998)/0.0066)</f>
        <v>344.37924394446117</v>
      </c>
      <c r="H13" s="12">
        <v>3.47</v>
      </c>
      <c r="I13" s="2">
        <f>((SQRT(H13)-1.0935)/0.00208)</f>
        <v>369.8526927979404</v>
      </c>
      <c r="J13" s="12">
        <v>39</v>
      </c>
      <c r="K13" s="2">
        <f>((SQRT(J13)-1.4149)/0.01039)</f>
        <v>464.8794993646196</v>
      </c>
      <c r="L13" s="12">
        <v>1.25</v>
      </c>
      <c r="M13" s="2">
        <f>((SQRT(L13)-0.8807)/0.00068)</f>
        <v>349.0205716910218</v>
      </c>
      <c r="N13" s="12"/>
      <c r="O13" s="5">
        <v>0</v>
      </c>
      <c r="P13" s="12">
        <v>187</v>
      </c>
      <c r="Q13" s="5">
        <f>(((800/P13)-2.0232)/0.00647)</f>
        <v>348.5123440973973</v>
      </c>
    </row>
    <row r="14" spans="1:17" ht="15">
      <c r="A14" s="10"/>
      <c r="B14" s="28"/>
      <c r="C14" s="5"/>
      <c r="D14" s="12"/>
      <c r="E14" s="2">
        <f>((SQRT(D14)-1.279)/0.00398)</f>
        <v>-321.35678391959794</v>
      </c>
      <c r="F14" s="12">
        <v>11.36</v>
      </c>
      <c r="G14" s="2">
        <f>(((75/(F14+0.24))-3.998)/0.0066)</f>
        <v>373.8662486938349</v>
      </c>
      <c r="H14" s="12">
        <v>3.46</v>
      </c>
      <c r="I14" s="2">
        <f>((SQRT(H14)-1.0935)/0.00208)</f>
        <v>368.56130950664783</v>
      </c>
      <c r="J14" s="12"/>
      <c r="K14" s="2">
        <f>((SQRT(J14)-1.4149)/0.01039)</f>
        <v>-136.17901828681426</v>
      </c>
      <c r="L14" s="12">
        <v>1.2</v>
      </c>
      <c r="M14" s="2">
        <f>((SQRT(L14)-0.8807)/0.00068)</f>
        <v>315.8016397210766</v>
      </c>
      <c r="N14" s="12"/>
      <c r="O14" s="5">
        <v>0</v>
      </c>
      <c r="P14" s="12">
        <v>178</v>
      </c>
      <c r="Q14" s="5">
        <f>(((800/P14)-2.0232)/0.00647)</f>
        <v>381.9446711703107</v>
      </c>
    </row>
    <row r="15" spans="1:17" ht="15">
      <c r="A15" s="10">
        <f>RANK(C15,C4:C19,0)</f>
        <v>2</v>
      </c>
      <c r="B15" s="28" t="s">
        <v>43</v>
      </c>
      <c r="C15" s="5">
        <f>SUM(E15:Q15)</f>
        <v>5466.325741775935</v>
      </c>
      <c r="D15" s="11"/>
      <c r="E15" s="2">
        <f>SUM(E12:E14)-MIN(E12:E14)</f>
        <v>759.6589064953696</v>
      </c>
      <c r="F15" s="11"/>
      <c r="G15" s="2">
        <f>SUM(G12:G14)-MIN(G12:G14)</f>
        <v>721.4338712279002</v>
      </c>
      <c r="H15" s="11"/>
      <c r="I15" s="2">
        <f>SUM(I12:I14)-MIN(I12:I14)</f>
        <v>738.4140023045883</v>
      </c>
      <c r="J15" s="11"/>
      <c r="K15" s="2">
        <f>SUM(K12:K14)-MIN(K12:K14)</f>
        <v>974.3408980652325</v>
      </c>
      <c r="L15" s="11"/>
      <c r="M15" s="2">
        <f>SUM(M12:M14)-MIN(M12:M14)</f>
        <v>730.6020791897542</v>
      </c>
      <c r="N15" s="12"/>
      <c r="O15" s="2">
        <f>SUM(O12:O13)-MIN(O12:O13)</f>
        <v>800.6382550605658</v>
      </c>
      <c r="P15" s="12"/>
      <c r="Q15" s="2">
        <f>SUM(Q12:Q14)-MIN(Q12:Q14)</f>
        <v>741.237729432524</v>
      </c>
    </row>
    <row r="16" spans="1:17" ht="15">
      <c r="A16" s="10"/>
      <c r="B16" s="28"/>
      <c r="C16" s="5"/>
      <c r="D16" s="12">
        <v>6.17</v>
      </c>
      <c r="E16" s="2">
        <f>((SQRT(D16)-1.279)/0.00398)</f>
        <v>302.75087177759906</v>
      </c>
      <c r="F16" s="12">
        <v>11.32</v>
      </c>
      <c r="G16" s="2">
        <f>(((75/(F16+0.24))-3.998)/0.0066)</f>
        <v>377.25595050854565</v>
      </c>
      <c r="H16" s="12">
        <v>2.98</v>
      </c>
      <c r="I16" s="2">
        <f>((SQRT(H16)-1.0935)/0.00208)</f>
        <v>304.21521642461875</v>
      </c>
      <c r="J16" s="12">
        <v>29</v>
      </c>
      <c r="K16" s="2">
        <f>((SQRT(J16)-1.4149)/0.01039)</f>
        <v>382.1236580495191</v>
      </c>
      <c r="L16" s="12">
        <v>1.2</v>
      </c>
      <c r="M16" s="2">
        <f>((SQRT(L16)-0.8807)/0.00068)</f>
        <v>315.8016397210766</v>
      </c>
      <c r="N16" s="12">
        <v>47.02</v>
      </c>
      <c r="O16" s="5">
        <f>(((300/(N16+0.24))-3.998)/0.0033)</f>
        <v>712.0796624732296</v>
      </c>
      <c r="P16" s="12">
        <v>180</v>
      </c>
      <c r="Q16" s="5">
        <f>(((800/P16)-2.0232)/0.00647)</f>
        <v>374.22634380903315</v>
      </c>
    </row>
    <row r="17" spans="1:17" ht="15">
      <c r="A17" s="10"/>
      <c r="B17" s="28"/>
      <c r="C17" s="5"/>
      <c r="D17" s="12">
        <v>6.86</v>
      </c>
      <c r="E17" s="2">
        <f>((SQRT(D17)-1.279)/0.00398)</f>
        <v>336.7236609903917</v>
      </c>
      <c r="F17" s="12">
        <v>12.69</v>
      </c>
      <c r="G17" s="2">
        <f>(((75/(F17+0.24))-3.998)/0.0066)</f>
        <v>273.1006116852985</v>
      </c>
      <c r="H17" s="12">
        <v>3.75</v>
      </c>
      <c r="I17" s="2">
        <f>((SQRT(H17)-1.0935)/0.00208)</f>
        <v>405.28445822293685</v>
      </c>
      <c r="J17" s="12">
        <v>24.5</v>
      </c>
      <c r="K17" s="2">
        <f>((SQRT(J17)-1.4149)/0.01039)</f>
        <v>340.21631071278466</v>
      </c>
      <c r="L17" s="12">
        <v>1.25</v>
      </c>
      <c r="M17" s="2">
        <f>((SQRT(L17)-0.8807)/0.00068)</f>
        <v>349.0205716910218</v>
      </c>
      <c r="N17" s="12">
        <v>43.81</v>
      </c>
      <c r="O17" s="5">
        <f>(((300/(N17+0.24))-3.998)/0.0033)</f>
        <v>852.2553572042787</v>
      </c>
      <c r="P17" s="12">
        <v>189</v>
      </c>
      <c r="Q17" s="5">
        <f>(((800/P17)-2.0232)/0.00647)</f>
        <v>341.5153373731426</v>
      </c>
    </row>
    <row r="18" spans="1:17" ht="15">
      <c r="A18" s="10"/>
      <c r="B18" s="28"/>
      <c r="C18" s="5"/>
      <c r="D18" s="12">
        <v>7.53</v>
      </c>
      <c r="E18" s="2">
        <f>((SQRT(D18)-1.279)/0.00398)</f>
        <v>368.11169517649466</v>
      </c>
      <c r="F18" s="12">
        <v>11.33</v>
      </c>
      <c r="G18" s="2">
        <f>(((75/(F18+0.24))-3.998)/0.0066)</f>
        <v>376.40632775464223</v>
      </c>
      <c r="H18" s="12">
        <v>4.27</v>
      </c>
      <c r="I18" s="2">
        <f>((SQRT(H18)-1.0935)/0.00208)</f>
        <v>467.73934229672244</v>
      </c>
      <c r="J18" s="12">
        <v>25</v>
      </c>
      <c r="K18" s="2">
        <f>((SQRT(J18)-1.4149)/0.01039)</f>
        <v>345.05293551491815</v>
      </c>
      <c r="L18" s="12">
        <v>1.2</v>
      </c>
      <c r="M18" s="2">
        <f>((SQRT(L18)-0.8807)/0.00068)</f>
        <v>315.8016397210766</v>
      </c>
      <c r="N18" s="12"/>
      <c r="O18" s="5">
        <v>0</v>
      </c>
      <c r="P18" s="12">
        <v>169</v>
      </c>
      <c r="Q18" s="5">
        <f>(((800/P18)-2.0232)/0.00647)</f>
        <v>418.9378378131202</v>
      </c>
    </row>
    <row r="19" spans="1:17" ht="15">
      <c r="A19" s="10">
        <f>RANK(C19,C4:C19,0)</f>
        <v>3</v>
      </c>
      <c r="B19" s="28" t="s">
        <v>41</v>
      </c>
      <c r="C19" s="5">
        <f>SUM(E19:Q19)</f>
        <v>5368.939778752701</v>
      </c>
      <c r="D19" s="11"/>
      <c r="E19" s="2">
        <f>SUM(E16:E18)-MIN(E16:E18)</f>
        <v>704.8353561668863</v>
      </c>
      <c r="F19" s="11"/>
      <c r="G19" s="2">
        <f>SUM(G16:G18)-MIN(G16:G18)</f>
        <v>753.662278263188</v>
      </c>
      <c r="H19" s="11"/>
      <c r="I19" s="2">
        <f>SUM(I16:I18)-MIN(I16:I18)</f>
        <v>873.0238005196593</v>
      </c>
      <c r="J19" s="11"/>
      <c r="K19" s="2">
        <f>SUM(K16:K18)-MIN(K16:K18)</f>
        <v>727.1765935644373</v>
      </c>
      <c r="L19" s="11"/>
      <c r="M19" s="2">
        <f>SUM(M16:M18)-MIN(M16:M18)</f>
        <v>664.8222114120983</v>
      </c>
      <c r="N19" s="12"/>
      <c r="O19" s="2">
        <f>SUM(O16:O17)-MIN(O16:O17)</f>
        <v>852.2553572042785</v>
      </c>
      <c r="P19" s="12"/>
      <c r="Q19" s="2">
        <f>SUM(Q16:Q18)-MIN(Q16:Q18)</f>
        <v>793.1641816221534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8.8515625" style="0" bestFit="1" customWidth="1"/>
    <col min="2" max="2" width="28.8515625" style="0" bestFit="1" customWidth="1"/>
    <col min="3" max="3" width="18.7109375" style="0" bestFit="1" customWidth="1"/>
    <col min="4" max="4" width="9.140625" style="0" customWidth="1"/>
    <col min="5" max="5" width="9.57421875" style="0" bestFit="1" customWidth="1"/>
    <col min="6" max="6" width="8.421875" style="0" customWidth="1"/>
    <col min="7" max="7" width="10.28125" style="0" bestFit="1" customWidth="1"/>
    <col min="8" max="8" width="9.8515625" style="0" customWidth="1"/>
    <col min="9" max="9" width="9.57421875" style="0" bestFit="1" customWidth="1"/>
    <col min="10" max="10" width="8.8515625" style="0" customWidth="1"/>
    <col min="11" max="11" width="8.28125" style="0" bestFit="1" customWidth="1"/>
    <col min="12" max="12" width="9.00390625" style="0" bestFit="1" customWidth="1"/>
    <col min="13" max="13" width="12.140625" style="0" bestFit="1" customWidth="1"/>
    <col min="14" max="14" width="8.28125" style="0" bestFit="1" customWidth="1"/>
    <col min="15" max="15" width="8.8515625" style="0" bestFit="1" customWidth="1"/>
  </cols>
  <sheetData>
    <row r="1" spans="1:15" ht="19.5">
      <c r="A1" s="16"/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21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">
      <c r="A4" s="10"/>
      <c r="B4" s="2"/>
      <c r="C4" s="5"/>
      <c r="D4" s="12">
        <v>8.14</v>
      </c>
      <c r="E4" s="2">
        <f>(((50/(D4+0.24))-3.648)/0.0066)</f>
        <v>351.30107760179345</v>
      </c>
      <c r="F4" s="12">
        <v>1.15</v>
      </c>
      <c r="G4" s="2">
        <f>((SQRT(F4)-0.8807)/0.00068)</f>
        <v>281.88313158288355</v>
      </c>
      <c r="H4" s="12">
        <v>30</v>
      </c>
      <c r="I4" s="2">
        <f>((SQRT(H4)-2.0232)/0.00874)</f>
        <v>395.1974342164372</v>
      </c>
      <c r="J4" s="12">
        <v>3.6</v>
      </c>
      <c r="K4" s="2">
        <f>((SQRT(J4)-1.0935)/0.00208)</f>
        <v>386.474325048571</v>
      </c>
      <c r="L4" s="12">
        <v>30.55</v>
      </c>
      <c r="M4" s="5">
        <f>(((200/(L4+0.24))-3.648)/0.0033)</f>
        <v>862.9137756256952</v>
      </c>
      <c r="N4" s="12">
        <v>244</v>
      </c>
      <c r="O4" s="5">
        <f>(((800/N4)-2.0232)/0.00647)</f>
        <v>194.04768540806242</v>
      </c>
    </row>
    <row r="5" spans="1:15" ht="15">
      <c r="A5" s="10"/>
      <c r="B5" s="2"/>
      <c r="C5" s="5"/>
      <c r="D5" s="12">
        <v>7.75</v>
      </c>
      <c r="E5" s="2">
        <f>(((50/(D5+0.24))-3.648)/0.0066)</f>
        <v>395.42761785565284</v>
      </c>
      <c r="F5" s="12">
        <v>1.3</v>
      </c>
      <c r="G5" s="2">
        <f>((SQRT(F5)-0.8807)/0.00068)</f>
        <v>381.5815074987323</v>
      </c>
      <c r="H5" s="12">
        <v>26</v>
      </c>
      <c r="I5" s="2">
        <f>((SQRT(H5)-2.0232)/0.00874)</f>
        <v>351.92442947285866</v>
      </c>
      <c r="J5" s="12">
        <v>3.53</v>
      </c>
      <c r="K5" s="2">
        <f>((SQRT(J5)-1.0935)/0.00208)</f>
        <v>377.5622225026893</v>
      </c>
      <c r="L5" s="12">
        <v>30.56</v>
      </c>
      <c r="M5" s="5">
        <f>(((200/(L5+0.24))-3.648)/0.0033)</f>
        <v>862.274695001968</v>
      </c>
      <c r="N5" s="12">
        <v>172</v>
      </c>
      <c r="O5" s="5">
        <f aca="true" t="shared" si="0" ref="O5:O22">(((800/N5)-2.0232)/0.00647)</f>
        <v>406.1766291650193</v>
      </c>
    </row>
    <row r="6" spans="1:15" ht="15">
      <c r="A6" s="17"/>
      <c r="B6" s="2"/>
      <c r="C6" s="5"/>
      <c r="D6" s="12">
        <v>7.65</v>
      </c>
      <c r="E6" s="2">
        <f>(((50/(D6+0.24))-3.648)/0.0066)</f>
        <v>407.44479010638696</v>
      </c>
      <c r="F6" s="12"/>
      <c r="G6" s="2">
        <f>((SQRT(F6)-0.8807)/0.00068)</f>
        <v>-1295.1470588235293</v>
      </c>
      <c r="H6" s="12">
        <v>25</v>
      </c>
      <c r="I6" s="2">
        <f>((SQRT(H6)-2.0232)/0.00874)</f>
        <v>340.5949656750572</v>
      </c>
      <c r="J6" s="12">
        <v>3.73</v>
      </c>
      <c r="K6" s="2">
        <f>((SQRT(J6)-1.0935)/0.00208)</f>
        <v>402.7984574917292</v>
      </c>
      <c r="L6" s="12"/>
      <c r="M6" s="5">
        <v>0</v>
      </c>
      <c r="N6" s="12">
        <v>275</v>
      </c>
      <c r="O6" s="5">
        <f t="shared" si="0"/>
        <v>136.92286075593648</v>
      </c>
    </row>
    <row r="7" spans="1:15" ht="15">
      <c r="A7" s="10">
        <f>RANK(C7,C4:C23,0)</f>
        <v>4</v>
      </c>
      <c r="B7" s="22" t="s">
        <v>23</v>
      </c>
      <c r="C7" s="5">
        <f>SUM(D7:O7)</f>
        <v>4465.869783472029</v>
      </c>
      <c r="D7" s="11"/>
      <c r="E7" s="2">
        <f>SUM(E4:E6)-MIN(E4:E6)</f>
        <v>802.8724079620399</v>
      </c>
      <c r="F7" s="11"/>
      <c r="G7" s="2">
        <f>SUM(G4:G6)-MIN(G4:G6)</f>
        <v>663.4646390816158</v>
      </c>
      <c r="H7" s="11"/>
      <c r="I7" s="2">
        <f>SUM(I4:I6)-MIN(I4:I6)</f>
        <v>747.1218636892959</v>
      </c>
      <c r="J7" s="11"/>
      <c r="K7" s="2">
        <f>SUM(K4:K6)-MIN(K4:K6)</f>
        <v>789.2727825403001</v>
      </c>
      <c r="L7" s="11"/>
      <c r="M7" s="2">
        <f>SUM(M4:M5)-MIN(M4:M5)</f>
        <v>862.9137756256953</v>
      </c>
      <c r="N7" s="12"/>
      <c r="O7" s="2">
        <f>SUM(O4:O6)-MIN(O4:O6)</f>
        <v>600.2243145730818</v>
      </c>
    </row>
    <row r="8" spans="1:15" ht="15">
      <c r="A8" s="10"/>
      <c r="B8" s="22"/>
      <c r="C8" s="5"/>
      <c r="D8" s="12">
        <v>8.58</v>
      </c>
      <c r="E8" s="2">
        <f>(((50/(D8+0.24))-3.648)/0.0066)</f>
        <v>306.202157630729</v>
      </c>
      <c r="F8" s="11">
        <v>1.15</v>
      </c>
      <c r="G8" s="2">
        <f>((SQRT(F8)-0.8807)/0.00068)</f>
        <v>281.88313158288355</v>
      </c>
      <c r="H8" s="12">
        <v>32.5</v>
      </c>
      <c r="I8" s="2">
        <f>((SQRT(H8)-2.0232)/0.00874)</f>
        <v>420.7868564640377</v>
      </c>
      <c r="J8" s="12">
        <v>3.67</v>
      </c>
      <c r="K8" s="2">
        <f>((SQRT(J8)-1.0935)/0.00208)</f>
        <v>395.300195224424</v>
      </c>
      <c r="L8" s="12">
        <v>31.43</v>
      </c>
      <c r="M8" s="5">
        <f>(((200/(L8+0.24))-3.648)/0.0033)</f>
        <v>808.2196132464526</v>
      </c>
      <c r="N8" s="12">
        <v>185</v>
      </c>
      <c r="O8" s="5">
        <f t="shared" si="0"/>
        <v>355.6606374535277</v>
      </c>
    </row>
    <row r="9" spans="1:15" ht="15">
      <c r="A9" s="10"/>
      <c r="B9" s="22"/>
      <c r="C9" s="5"/>
      <c r="D9" s="12">
        <v>7.52</v>
      </c>
      <c r="E9" s="2">
        <f>(((50/(D9+0.24))-3.648)/0.0066)</f>
        <v>423.5301468291159</v>
      </c>
      <c r="F9" s="12">
        <v>1.05</v>
      </c>
      <c r="G9" s="2">
        <f>((SQRT(F9)-0.8807)/0.00068)</f>
        <v>211.75746558229395</v>
      </c>
      <c r="H9" s="12">
        <v>24.5</v>
      </c>
      <c r="I9" s="2">
        <f>((SQRT(H9)-2.0232)/0.00874)</f>
        <v>334.8452480899122</v>
      </c>
      <c r="J9" s="12">
        <v>3.96</v>
      </c>
      <c r="K9" s="2">
        <f>((SQRT(J9)-1.0935)/0.00208)</f>
        <v>430.99753567944236</v>
      </c>
      <c r="L9" s="12"/>
      <c r="M9" s="5">
        <v>0</v>
      </c>
      <c r="N9" s="12">
        <v>180</v>
      </c>
      <c r="O9" s="5">
        <f t="shared" si="0"/>
        <v>374.22634380903315</v>
      </c>
    </row>
    <row r="10" spans="1:15" ht="15">
      <c r="A10" s="10"/>
      <c r="B10" s="22"/>
      <c r="C10" s="5"/>
      <c r="D10" s="12">
        <v>7.48</v>
      </c>
      <c r="E10" s="2">
        <f>(((50/(D10+0.24))-3.648)/0.0066)</f>
        <v>428.5884754278535</v>
      </c>
      <c r="F10" s="12">
        <v>1.35</v>
      </c>
      <c r="G10" s="2">
        <f>((SQRT(F10)-0.8807)/0.00068)</f>
        <v>413.52206450327213</v>
      </c>
      <c r="H10" s="12"/>
      <c r="I10" s="2">
        <f>((SQRT(H10)-2.0232)/0.00874)</f>
        <v>-231.48741418764305</v>
      </c>
      <c r="J10" s="12">
        <v>4.27</v>
      </c>
      <c r="K10" s="2">
        <f>((SQRT(J10)-1.0935)/0.00208)</f>
        <v>467.73934229672244</v>
      </c>
      <c r="L10" s="12"/>
      <c r="M10" s="5">
        <v>0</v>
      </c>
      <c r="N10" s="12">
        <v>243</v>
      </c>
      <c r="O10" s="5">
        <f t="shared" si="0"/>
        <v>196.13308654696255</v>
      </c>
    </row>
    <row r="11" spans="1:15" ht="15">
      <c r="A11" s="10">
        <f>RANK(C11,C4:C23,0)</f>
        <v>2</v>
      </c>
      <c r="B11" s="22" t="s">
        <v>24</v>
      </c>
      <c r="C11" s="5">
        <f>SUM(D11:O11)</f>
        <v>4739.999395382253</v>
      </c>
      <c r="D11" s="11"/>
      <c r="E11" s="2">
        <f>SUM(E8:E10)-MIN(E8:E10)</f>
        <v>852.1186222569693</v>
      </c>
      <c r="F11" s="11"/>
      <c r="G11" s="2">
        <f>SUM(G8:G10)-MIN(G8:G10)</f>
        <v>695.4051960861557</v>
      </c>
      <c r="H11" s="11"/>
      <c r="I11" s="2">
        <f>SUM(I8:I10)-MIN(I8:I10)</f>
        <v>755.63210455395</v>
      </c>
      <c r="J11" s="11"/>
      <c r="K11" s="2">
        <f>SUM(K8:K10)-MIN(K8:K10)</f>
        <v>898.7368779761648</v>
      </c>
      <c r="L11" s="11"/>
      <c r="M11" s="2">
        <f>SUM(M8:M9)-MIN(M8:M9)</f>
        <v>808.2196132464526</v>
      </c>
      <c r="N11" s="12"/>
      <c r="O11" s="2">
        <f>SUM(O8:O10)-MIN(O8:O10)</f>
        <v>729.8869812625609</v>
      </c>
    </row>
    <row r="12" spans="1:15" ht="15">
      <c r="A12" s="10"/>
      <c r="B12" s="22"/>
      <c r="C12" s="5"/>
      <c r="D12" s="12">
        <v>8.28</v>
      </c>
      <c r="E12" s="2">
        <f>(((50/(D12+0.24))-3.648)/0.0066)</f>
        <v>336.44615165741925</v>
      </c>
      <c r="F12" s="12">
        <v>1.3</v>
      </c>
      <c r="G12" s="2">
        <f>((SQRT(F12)-0.8807)/0.00068)</f>
        <v>381.5815074987323</v>
      </c>
      <c r="H12" s="12">
        <v>41</v>
      </c>
      <c r="I12" s="2">
        <f>((SQRT(H12)-2.0232)/0.00874)</f>
        <v>501.1354962737813</v>
      </c>
      <c r="J12" s="12">
        <v>4.1</v>
      </c>
      <c r="K12" s="2">
        <f>((SQRT(J12)-1.0935)/0.00208)</f>
        <v>447.76234285175894</v>
      </c>
      <c r="L12" s="12">
        <v>30.58</v>
      </c>
      <c r="M12" s="5">
        <f>(((200/(L12+0.24))-3.648)/0.0033)</f>
        <v>860.9977779088747</v>
      </c>
      <c r="N12" s="12">
        <v>246</v>
      </c>
      <c r="O12" s="5">
        <f t="shared" si="0"/>
        <v>189.92774657267435</v>
      </c>
    </row>
    <row r="13" spans="1:15" ht="15">
      <c r="A13" s="10"/>
      <c r="B13" s="22"/>
      <c r="C13" s="5"/>
      <c r="D13" s="12">
        <v>9.07</v>
      </c>
      <c r="E13" s="2">
        <f>(((50/(D13+0.24))-3.648)/0.0066)</f>
        <v>260.9953455066236</v>
      </c>
      <c r="F13" s="12">
        <v>1.1</v>
      </c>
      <c r="G13" s="2">
        <f>((SQRT(F13)-0.8807)/0.00068)</f>
        <v>247.21889436786998</v>
      </c>
      <c r="H13" s="12">
        <v>35</v>
      </c>
      <c r="I13" s="2">
        <f>((SQRT(H13)-2.0232)/0.00874)</f>
        <v>445.40958616700414</v>
      </c>
      <c r="J13" s="12">
        <v>3.67</v>
      </c>
      <c r="K13" s="2">
        <f>((SQRT(J13)-1.0935)/0.00208)</f>
        <v>395.300195224424</v>
      </c>
      <c r="L13" s="12">
        <v>31.36</v>
      </c>
      <c r="M13" s="5">
        <f>(((200/(L13+0.24))-3.648)/0.0033)</f>
        <v>812.4587648638284</v>
      </c>
      <c r="N13" s="12">
        <v>177</v>
      </c>
      <c r="O13" s="5">
        <f t="shared" si="0"/>
        <v>385.8692444048586</v>
      </c>
    </row>
    <row r="14" spans="1:15" ht="15">
      <c r="A14" s="10"/>
      <c r="B14" s="22"/>
      <c r="C14" s="5"/>
      <c r="D14" s="12">
        <v>7.4</v>
      </c>
      <c r="E14" s="2">
        <f>(((50/(D14+0.24))-3.648)/0.0066)</f>
        <v>438.86403300015854</v>
      </c>
      <c r="F14" s="12">
        <v>1.1</v>
      </c>
      <c r="G14" s="2">
        <f>((SQRT(F14)-0.8807)/0.00068)</f>
        <v>247.21889436786998</v>
      </c>
      <c r="H14" s="12">
        <v>18</v>
      </c>
      <c r="I14" s="2">
        <f>((SQRT(H14)-2.0232)/0.00874)</f>
        <v>253.9405820502614</v>
      </c>
      <c r="J14" s="12">
        <v>3.4</v>
      </c>
      <c r="K14" s="2">
        <f>((SQRT(J14)-1.0935)/0.00208)</f>
        <v>360.7735055089316</v>
      </c>
      <c r="L14" s="12"/>
      <c r="M14" s="5">
        <v>0</v>
      </c>
      <c r="N14" s="12"/>
      <c r="O14" s="5">
        <v>0</v>
      </c>
    </row>
    <row r="15" spans="1:15" ht="15">
      <c r="A15" s="10">
        <f>RANK(C15,C4:C23,0)</f>
        <v>3</v>
      </c>
      <c r="B15" s="22" t="s">
        <v>50</v>
      </c>
      <c r="C15" s="5">
        <f>SUM(D15:O15)</f>
        <v>4630.512975927557</v>
      </c>
      <c r="D15" s="11"/>
      <c r="E15" s="2">
        <f>SUM(E12:E14)-MIN(E12:E14)</f>
        <v>775.3101846575778</v>
      </c>
      <c r="F15" s="11"/>
      <c r="G15" s="2">
        <f>SUM(G12:G14)-MIN(G12:G14)</f>
        <v>628.8004018666023</v>
      </c>
      <c r="H15" s="11"/>
      <c r="I15" s="2">
        <f>SUM(I12:I14)-MIN(I12:I14)</f>
        <v>946.5450824407856</v>
      </c>
      <c r="J15" s="11"/>
      <c r="K15" s="2">
        <f>SUM(K12:K14)-MIN(K12:K14)</f>
        <v>843.062538076183</v>
      </c>
      <c r="L15" s="11"/>
      <c r="M15" s="2">
        <f>SUM(M12:M13)-MIN(M12:M13)</f>
        <v>860.9977779088746</v>
      </c>
      <c r="N15" s="12"/>
      <c r="O15" s="2">
        <f>SUM(O12:O14)-MIN(O12:O14)</f>
        <v>575.7969909775329</v>
      </c>
    </row>
    <row r="16" spans="1:15" ht="15">
      <c r="A16" s="10"/>
      <c r="B16" s="22"/>
      <c r="C16" s="5"/>
      <c r="D16" s="12">
        <v>8.62</v>
      </c>
      <c r="E16" s="2">
        <f>(((50/(D16+0.24))-3.648)/0.0066)</f>
        <v>302.3243723920925</v>
      </c>
      <c r="F16" s="12">
        <v>1.15</v>
      </c>
      <c r="G16" s="2">
        <f>((SQRT(F16)-0.8807)/0.00068)</f>
        <v>281.88313158288355</v>
      </c>
      <c r="H16" s="12">
        <v>34</v>
      </c>
      <c r="I16" s="2">
        <f>((SQRT(H16)-2.0232)/0.00874)</f>
        <v>435.6695531859612</v>
      </c>
      <c r="J16" s="12">
        <v>3.62</v>
      </c>
      <c r="K16" s="2">
        <f>((SQRT(J16)-1.0935)/0.00208)</f>
        <v>389.00469184809856</v>
      </c>
      <c r="L16" s="12">
        <v>31.83</v>
      </c>
      <c r="M16" s="5">
        <f>(((200/(L16+0.24))-3.648)/0.0033)</f>
        <v>784.3508990749401</v>
      </c>
      <c r="N16" s="12">
        <v>243</v>
      </c>
      <c r="O16" s="5">
        <f t="shared" si="0"/>
        <v>196.13308654696255</v>
      </c>
    </row>
    <row r="17" spans="1:15" ht="15">
      <c r="A17" s="10"/>
      <c r="B17" s="22"/>
      <c r="C17" s="5"/>
      <c r="D17" s="12">
        <v>7.78</v>
      </c>
      <c r="E17" s="2">
        <f>(((50/(D17+0.24))-3.648)/0.0066)</f>
        <v>391.88090380110333</v>
      </c>
      <c r="F17" s="12">
        <v>1.25</v>
      </c>
      <c r="G17" s="2">
        <f>((SQRT(F17)-0.8807)/0.00068)</f>
        <v>349.0205716910218</v>
      </c>
      <c r="H17" s="12">
        <v>33</v>
      </c>
      <c r="I17" s="2">
        <f>((SQRT(H17)-2.0232)/0.00874)</f>
        <v>425.7851998327264</v>
      </c>
      <c r="J17" s="12">
        <v>4.12</v>
      </c>
      <c r="K17" s="2">
        <f>((SQRT(J17)-1.0935)/0.00208)</f>
        <v>450.13380433579044</v>
      </c>
      <c r="L17" s="12"/>
      <c r="M17" s="5">
        <v>0</v>
      </c>
      <c r="N17" s="12">
        <v>247</v>
      </c>
      <c r="O17" s="5">
        <f t="shared" si="0"/>
        <v>187.8927970264503</v>
      </c>
    </row>
    <row r="18" spans="1:15" ht="15">
      <c r="A18" s="10"/>
      <c r="B18" s="22"/>
      <c r="C18" s="5"/>
      <c r="D18" s="12">
        <v>8.65</v>
      </c>
      <c r="E18" s="2">
        <f>(((50/(D18+0.24))-3.648)/0.0066)</f>
        <v>299.4389337696423</v>
      </c>
      <c r="F18" s="12">
        <v>1.35</v>
      </c>
      <c r="G18" s="2">
        <f>((SQRT(F18)-0.8807)/0.00068)</f>
        <v>413.52206450327213</v>
      </c>
      <c r="H18" s="12"/>
      <c r="I18" s="2">
        <f>((SQRT(H18)-2.0232)/0.00874)</f>
        <v>-231.48741418764305</v>
      </c>
      <c r="J18" s="12">
        <v>2.94</v>
      </c>
      <c r="K18" s="2">
        <f>((SQRT(J18)-1.0935)/0.00208)</f>
        <v>298.62635574433887</v>
      </c>
      <c r="L18" s="12"/>
      <c r="M18" s="5">
        <v>0</v>
      </c>
      <c r="N18" s="12">
        <v>241</v>
      </c>
      <c r="O18" s="5">
        <f t="shared" si="0"/>
        <v>200.35580752531635</v>
      </c>
    </row>
    <row r="19" spans="1:15" ht="15">
      <c r="A19" s="10">
        <f>RANK(C19,C4:C23,0)</f>
        <v>5</v>
      </c>
      <c r="B19" s="22" t="s">
        <v>49</v>
      </c>
      <c r="C19" s="5">
        <f>SUM(D19:O19)</f>
        <v>4338.180954737285</v>
      </c>
      <c r="D19" s="11"/>
      <c r="E19" s="2">
        <f>SUM(E16:E18)-MIN(E16:E18)</f>
        <v>694.2052761931959</v>
      </c>
      <c r="F19" s="11"/>
      <c r="G19" s="2">
        <f>SUM(G16:G18)-MIN(G16:G18)</f>
        <v>762.5426361942939</v>
      </c>
      <c r="H19" s="11"/>
      <c r="I19" s="2">
        <f>SUM(I16:I18)-MIN(I16:I18)</f>
        <v>861.4547530186876</v>
      </c>
      <c r="J19" s="11"/>
      <c r="K19" s="2">
        <f>SUM(K16:K18)-MIN(K16:K18)</f>
        <v>839.1384961838891</v>
      </c>
      <c r="L19" s="11"/>
      <c r="M19" s="2">
        <f>SUM(M16:M17)-MIN(M16:M17)</f>
        <v>784.3508990749401</v>
      </c>
      <c r="N19" s="12"/>
      <c r="O19" s="2">
        <f>SUM(O16:O18)-MIN(O16:O18)</f>
        <v>396.4888940722789</v>
      </c>
    </row>
    <row r="20" spans="1:15" ht="15">
      <c r="A20" s="10"/>
      <c r="B20" s="22"/>
      <c r="C20" s="5"/>
      <c r="D20" s="12">
        <v>8.12</v>
      </c>
      <c r="E20" s="2">
        <f>(((50/(D20+0.24))-3.648)/0.0066)</f>
        <v>353.4638248513847</v>
      </c>
      <c r="F20" s="12">
        <v>1.25</v>
      </c>
      <c r="G20" s="2">
        <f>((SQRT(F20)-0.8807)/0.00068)</f>
        <v>349.0205716910218</v>
      </c>
      <c r="H20" s="12">
        <v>34</v>
      </c>
      <c r="I20" s="2">
        <f>((SQRT(H20)-2.0232)/0.00874)</f>
        <v>435.6695531859612</v>
      </c>
      <c r="J20" s="12">
        <v>3.68</v>
      </c>
      <c r="K20" s="2">
        <f>((SQRT(J20)-1.0935)/0.00208)</f>
        <v>396.5541390986</v>
      </c>
      <c r="L20" s="12">
        <v>30.3</v>
      </c>
      <c r="M20" s="5">
        <f>(((200/(L20+0.24))-3.648)/0.0033)</f>
        <v>879.0268103431168</v>
      </c>
      <c r="N20" s="12">
        <v>174</v>
      </c>
      <c r="O20" s="5">
        <f t="shared" si="0"/>
        <v>397.9136243315745</v>
      </c>
    </row>
    <row r="21" spans="1:15" ht="15">
      <c r="A21" s="10"/>
      <c r="B21" s="22"/>
      <c r="C21" s="5"/>
      <c r="D21" s="12">
        <v>7.98</v>
      </c>
      <c r="E21" s="2">
        <f>(((50/(D21+0.24))-3.648)/0.0066)</f>
        <v>368.8977364889772</v>
      </c>
      <c r="F21" s="12">
        <v>1.1</v>
      </c>
      <c r="G21" s="2">
        <f>((SQRT(F21)-0.8807)/0.00068)</f>
        <v>247.21889436786998</v>
      </c>
      <c r="H21" s="12">
        <v>32</v>
      </c>
      <c r="I21" s="2">
        <f>((SQRT(H21)-2.0232)/0.00874)</f>
        <v>415.749914129563</v>
      </c>
      <c r="J21" s="12">
        <v>4.02</v>
      </c>
      <c r="K21" s="2">
        <f>((SQRT(J21)-1.0935)/0.00208)</f>
        <v>438.2181565270876</v>
      </c>
      <c r="L21" s="12">
        <v>31.19</v>
      </c>
      <c r="M21" s="5">
        <f>(((200/(L21+0.24))-3.648)/0.0033)</f>
        <v>822.832460783463</v>
      </c>
      <c r="N21" s="12">
        <v>176</v>
      </c>
      <c r="O21" s="5">
        <f t="shared" si="0"/>
        <v>389.8384150625264</v>
      </c>
    </row>
    <row r="22" spans="1:15" ht="15">
      <c r="A22" s="10"/>
      <c r="B22" s="22"/>
      <c r="C22" s="5"/>
      <c r="D22" s="12">
        <v>7.78</v>
      </c>
      <c r="E22" s="2">
        <f>(((50/(D22+0.24))-3.648)/0.0066)</f>
        <v>391.88090380110333</v>
      </c>
      <c r="F22" s="12">
        <v>1.15</v>
      </c>
      <c r="G22" s="2">
        <f>((SQRT(F22)-0.8807)/0.00068)</f>
        <v>281.88313158288355</v>
      </c>
      <c r="H22" s="12">
        <v>24.5</v>
      </c>
      <c r="I22" s="2">
        <f>((SQRT(H22)-2.0232)/0.00874)</f>
        <v>334.8452480899122</v>
      </c>
      <c r="J22" s="12">
        <v>3.55</v>
      </c>
      <c r="K22" s="2">
        <f>((SQRT(J22)-1.0935)/0.00208)</f>
        <v>380.11748468349873</v>
      </c>
      <c r="L22" s="12"/>
      <c r="M22" s="5">
        <v>0</v>
      </c>
      <c r="N22" s="12">
        <v>246</v>
      </c>
      <c r="O22" s="5">
        <f t="shared" si="0"/>
        <v>189.92774657267435</v>
      </c>
    </row>
    <row r="23" spans="1:15" ht="15">
      <c r="A23" s="10">
        <f>RANK(C23,C4:C23,0)</f>
        <v>1</v>
      </c>
      <c r="B23" s="22" t="s">
        <v>42</v>
      </c>
      <c r="C23" s="5">
        <f>SUM(D23:O23)</f>
        <v>4744.652956242415</v>
      </c>
      <c r="D23" s="11"/>
      <c r="E23" s="2">
        <f>SUM(E20:E22)-MIN(E20:E22)</f>
        <v>760.7786402900806</v>
      </c>
      <c r="F23" s="11"/>
      <c r="G23" s="2">
        <f>SUM(G20:G22)-MIN(G20:G22)</f>
        <v>630.9037032739054</v>
      </c>
      <c r="H23" s="11"/>
      <c r="I23" s="2">
        <f>SUM(I20:I22)-MIN(I20:I22)</f>
        <v>851.4194673155241</v>
      </c>
      <c r="J23" s="11"/>
      <c r="K23" s="2">
        <f>SUM(K20:K22)-MIN(K20:K22)</f>
        <v>834.7722956256875</v>
      </c>
      <c r="L23" s="11"/>
      <c r="M23" s="2">
        <f>SUM(M20:M21)-MIN(M20:M21)</f>
        <v>879.0268103431168</v>
      </c>
      <c r="N23" s="12"/>
      <c r="O23" s="2">
        <f>SUM(O20:O22)-MIN(O20:O22)</f>
        <v>787.7520393941008</v>
      </c>
    </row>
    <row r="24" spans="1:15" ht="15">
      <c r="A24" s="10"/>
      <c r="B24" s="26"/>
      <c r="C24" s="5"/>
      <c r="D24" s="12">
        <v>7.74</v>
      </c>
      <c r="E24" s="2">
        <f>(((50/(D24+0.24))-3.648)/0.0066)</f>
        <v>396.6157818789397</v>
      </c>
      <c r="F24" s="12">
        <v>1.1</v>
      </c>
      <c r="G24" s="2">
        <f>((SQRT(F24)-0.8807)/0.00068)</f>
        <v>247.21889436786998</v>
      </c>
      <c r="H24" s="12">
        <v>24</v>
      </c>
      <c r="I24" s="2">
        <f>((SQRT(H24)-2.0232)/0.00874)</f>
        <v>329.0365544126265</v>
      </c>
      <c r="J24" s="12">
        <v>3.25</v>
      </c>
      <c r="K24" s="2">
        <f>((SQRT(J24)-1.0935)/0.00208)</f>
        <v>340.9979027557667</v>
      </c>
      <c r="L24" s="12">
        <v>31.11</v>
      </c>
      <c r="M24" s="5">
        <f>(((200/(L24+0.24))-3.648)/0.0033)</f>
        <v>827.7531293799236</v>
      </c>
      <c r="N24" s="12">
        <v>248</v>
      </c>
      <c r="O24" s="5">
        <f>(((800/N24)-2.0232)/0.00647)</f>
        <v>185.8742583636635</v>
      </c>
    </row>
    <row r="25" spans="1:15" ht="15">
      <c r="A25" s="10"/>
      <c r="B25" s="26"/>
      <c r="C25" s="5"/>
      <c r="D25" s="12">
        <v>7.68</v>
      </c>
      <c r="E25" s="2">
        <f>(((50/(D25+0.24))-3.648)/0.0066)</f>
        <v>403.8077747168656</v>
      </c>
      <c r="F25" s="12">
        <v>1.1</v>
      </c>
      <c r="G25" s="2">
        <f>((SQRT(F25)-0.8807)/0.00068)</f>
        <v>247.21889436786998</v>
      </c>
      <c r="H25" s="12">
        <v>21</v>
      </c>
      <c r="I25" s="2">
        <f>((SQRT(H25)-2.0232)/0.00874)</f>
        <v>292.83474770661786</v>
      </c>
      <c r="J25" s="12">
        <v>3.19</v>
      </c>
      <c r="K25" s="2">
        <f>((SQRT(J25)-1.0935)/0.00208)</f>
        <v>332.96014901402657</v>
      </c>
      <c r="L25" s="12"/>
      <c r="M25" s="5">
        <v>0</v>
      </c>
      <c r="N25" s="12">
        <v>244</v>
      </c>
      <c r="O25" s="5">
        <f>(((800/N25)-2.0232)/0.00647)</f>
        <v>194.04768540806242</v>
      </c>
    </row>
    <row r="26" spans="1:15" ht="15">
      <c r="A26" s="10"/>
      <c r="B26" s="26"/>
      <c r="C26" s="5"/>
      <c r="D26" s="12">
        <v>8.66</v>
      </c>
      <c r="E26" s="2">
        <f>(((50/(D26+0.24))-3.648)/0.0066)</f>
        <v>298.4814436499829</v>
      </c>
      <c r="F26" s="12">
        <v>1.1</v>
      </c>
      <c r="G26" s="2">
        <f>((SQRT(F26)-0.8807)/0.00068)</f>
        <v>247.21889436786998</v>
      </c>
      <c r="H26" s="12">
        <v>17</v>
      </c>
      <c r="I26" s="2">
        <f>((SQRT(H26)-2.0232)/0.00874)</f>
        <v>240.26380155808474</v>
      </c>
      <c r="J26" s="12">
        <v>3.79</v>
      </c>
      <c r="K26" s="2">
        <f>((SQRT(J26)-1.0935)/0.00208)</f>
        <v>410.23665066979737</v>
      </c>
      <c r="L26" s="12"/>
      <c r="M26" s="5">
        <v>0</v>
      </c>
      <c r="N26" s="12">
        <v>245</v>
      </c>
      <c r="O26" s="5">
        <f>(((800/N26)-2.0232)/0.00647)</f>
        <v>191.97930795192883</v>
      </c>
    </row>
    <row r="27" spans="1:15" ht="15">
      <c r="A27" s="10">
        <f>RANK(C27,C8:C27,0)</f>
        <v>5</v>
      </c>
      <c r="B27" s="26" t="s">
        <v>48</v>
      </c>
      <c r="C27" s="5">
        <f>SUM(D27:O27)</f>
        <v>3881.7473236162687</v>
      </c>
      <c r="D27" s="11"/>
      <c r="E27" s="2">
        <f>SUM(E24:E26)-MIN(E24:E26)</f>
        <v>800.4235565958053</v>
      </c>
      <c r="F27" s="11"/>
      <c r="G27" s="2">
        <f>SUM(G24:G26)-MIN(G24:G26)</f>
        <v>494.4377887357399</v>
      </c>
      <c r="H27" s="11"/>
      <c r="I27" s="2">
        <f>SUM(I24:I26)-MIN(I24:I26)</f>
        <v>621.8713021192443</v>
      </c>
      <c r="J27" s="11"/>
      <c r="K27" s="2">
        <f>SUM(K24:K26)-MIN(K24:K26)</f>
        <v>751.2345534255641</v>
      </c>
      <c r="L27" s="11"/>
      <c r="M27" s="2">
        <f>SUM(M24:M25)-MIN(M24:M25)</f>
        <v>827.7531293799236</v>
      </c>
      <c r="N27" s="12"/>
      <c r="O27" s="2">
        <f>SUM(O24:O26)-MIN(O24:O26)</f>
        <v>386.0269933599912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31"/>
  <sheetViews>
    <sheetView zoomScalePageLayoutView="0" workbookViewId="0" topLeftCell="A13">
      <selection activeCell="K21" sqref="K21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51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25</v>
      </c>
      <c r="B3" s="21"/>
      <c r="C3" s="20"/>
      <c r="D3" s="20"/>
      <c r="E3" s="20"/>
      <c r="F3" s="20" t="s">
        <v>30</v>
      </c>
      <c r="G3" s="20"/>
      <c r="H3" s="22"/>
      <c r="I3" s="22"/>
      <c r="J3" s="18"/>
    </row>
    <row r="4" spans="1:10" ht="1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">
      <c r="A7" s="22" t="s">
        <v>33</v>
      </c>
      <c r="B7" s="22" t="s">
        <v>27</v>
      </c>
      <c r="C7" s="23">
        <f>'WK II m'!C7</f>
        <v>6850.316170929837</v>
      </c>
      <c r="D7" s="23"/>
      <c r="E7" s="22"/>
      <c r="F7" s="22"/>
      <c r="G7" s="22"/>
      <c r="H7" s="23"/>
      <c r="I7" s="23"/>
      <c r="J7" s="18"/>
    </row>
    <row r="8" spans="1:10" ht="15">
      <c r="A8" s="22"/>
      <c r="B8" s="22"/>
      <c r="C8" s="22"/>
      <c r="D8" s="22"/>
      <c r="E8" s="22"/>
      <c r="F8" s="22"/>
      <c r="G8" s="22"/>
      <c r="H8" s="23"/>
      <c r="I8" s="22"/>
      <c r="J8" s="18"/>
    </row>
    <row r="9" spans="1:10" ht="15">
      <c r="A9" s="20" t="s">
        <v>28</v>
      </c>
      <c r="B9" s="21"/>
      <c r="C9" s="20"/>
      <c r="D9" s="20"/>
      <c r="E9" s="20"/>
      <c r="F9" s="20" t="s">
        <v>31</v>
      </c>
      <c r="G9" s="20"/>
      <c r="H9" s="22"/>
      <c r="I9" s="22"/>
      <c r="J9" s="18"/>
    </row>
    <row r="10" spans="1:10" ht="15">
      <c r="A10" s="22"/>
      <c r="B10" s="23"/>
      <c r="C10" s="22"/>
      <c r="D10" s="22"/>
      <c r="E10" s="22"/>
      <c r="F10" s="22"/>
      <c r="G10" s="22"/>
      <c r="H10" s="22"/>
      <c r="I10" s="22"/>
      <c r="J10" s="18"/>
    </row>
    <row r="11" spans="1:10" ht="15">
      <c r="A11" s="22" t="s">
        <v>16</v>
      </c>
      <c r="B11" s="22" t="s">
        <v>0</v>
      </c>
      <c r="C11" s="22" t="s">
        <v>26</v>
      </c>
      <c r="D11" s="22"/>
      <c r="E11" s="22"/>
      <c r="F11" s="22" t="s">
        <v>16</v>
      </c>
      <c r="G11" s="22" t="s">
        <v>0</v>
      </c>
      <c r="H11" s="22" t="s">
        <v>26</v>
      </c>
      <c r="I11" s="22"/>
      <c r="J11" s="18"/>
    </row>
    <row r="12" spans="1:10" ht="15">
      <c r="A12" s="22" t="s">
        <v>33</v>
      </c>
      <c r="B12" s="22" t="s">
        <v>45</v>
      </c>
      <c r="C12" s="23">
        <f>'WK III m'!C27</f>
        <v>6191.010612609753</v>
      </c>
      <c r="D12" s="23"/>
      <c r="E12" s="22"/>
      <c r="F12" s="22" t="s">
        <v>33</v>
      </c>
      <c r="G12" s="22" t="s">
        <v>45</v>
      </c>
      <c r="H12" s="23">
        <f>'WK III w'!C7</f>
        <v>5502.1182896845285</v>
      </c>
      <c r="I12" s="23"/>
      <c r="J12" s="18"/>
    </row>
    <row r="13" spans="1:10" ht="15">
      <c r="A13" s="22" t="s">
        <v>34</v>
      </c>
      <c r="B13" s="22" t="s">
        <v>44</v>
      </c>
      <c r="C13" s="23">
        <f>'WK III m'!C23</f>
        <v>6045.212787046998</v>
      </c>
      <c r="D13" s="23"/>
      <c r="E13" s="22"/>
      <c r="F13" s="22" t="s">
        <v>34</v>
      </c>
      <c r="G13" s="22" t="s">
        <v>43</v>
      </c>
      <c r="H13" s="23">
        <f>'WK III w'!C15</f>
        <v>5466.325741775935</v>
      </c>
      <c r="I13" s="23"/>
      <c r="J13" s="18"/>
    </row>
    <row r="14" spans="1:10" ht="15">
      <c r="A14" s="22" t="s">
        <v>35</v>
      </c>
      <c r="B14" s="22" t="s">
        <v>39</v>
      </c>
      <c r="C14" s="23">
        <f>'WK III m'!C7</f>
        <v>6022.984937460839</v>
      </c>
      <c r="D14" s="23"/>
      <c r="E14" s="22"/>
      <c r="F14" s="22" t="s">
        <v>35</v>
      </c>
      <c r="G14" s="22" t="s">
        <v>41</v>
      </c>
      <c r="H14" s="23">
        <f>'WK III w'!C19</f>
        <v>5368.939778752701</v>
      </c>
      <c r="I14" s="23"/>
      <c r="J14" s="18"/>
    </row>
    <row r="15" spans="1:10" ht="15">
      <c r="A15" s="22" t="s">
        <v>36</v>
      </c>
      <c r="B15" s="22" t="s">
        <v>40</v>
      </c>
      <c r="C15" s="23">
        <f>'WK III m'!C15</f>
        <v>5990.542673963051</v>
      </c>
      <c r="D15" s="23"/>
      <c r="E15" s="22"/>
      <c r="F15" s="22" t="s">
        <v>36</v>
      </c>
      <c r="G15" s="22" t="s">
        <v>49</v>
      </c>
      <c r="H15" s="23">
        <f>'WK III w'!C11</f>
        <v>5344.360084277514</v>
      </c>
      <c r="I15" s="23"/>
      <c r="J15" s="18"/>
    </row>
    <row r="16" spans="1:10" ht="15">
      <c r="A16" s="22" t="s">
        <v>37</v>
      </c>
      <c r="B16" s="22" t="s">
        <v>43</v>
      </c>
      <c r="C16" s="23">
        <f>'WK III m'!C11</f>
        <v>5534.522016033539</v>
      </c>
      <c r="D16" s="23"/>
      <c r="E16" s="22"/>
      <c r="F16" s="22"/>
      <c r="G16" s="22"/>
      <c r="H16" s="23"/>
      <c r="I16" s="22"/>
      <c r="J16" s="18"/>
    </row>
    <row r="17" spans="1:10" ht="15">
      <c r="A17" s="22" t="s">
        <v>38</v>
      </c>
      <c r="B17" s="22" t="s">
        <v>49</v>
      </c>
      <c r="C17" s="23">
        <f>'WK III m'!C19</f>
        <v>5384.097603194899</v>
      </c>
      <c r="D17" s="22"/>
      <c r="E17" s="22"/>
      <c r="F17" s="22"/>
      <c r="G17" s="22"/>
      <c r="H17" s="23"/>
      <c r="I17" s="22"/>
      <c r="J17" s="18"/>
    </row>
    <row r="18" spans="1:10" ht="15">
      <c r="A18" s="22"/>
      <c r="B18" s="22"/>
      <c r="C18" s="23"/>
      <c r="D18" s="22"/>
      <c r="E18" s="22"/>
      <c r="F18" s="22"/>
      <c r="G18" s="22"/>
      <c r="H18" s="23"/>
      <c r="I18" s="22"/>
      <c r="J18" s="18"/>
    </row>
    <row r="19" spans="1:10" ht="15">
      <c r="A19" s="22"/>
      <c r="B19" s="22"/>
      <c r="C19" s="23"/>
      <c r="D19" s="22"/>
      <c r="E19" s="22"/>
      <c r="F19" s="22"/>
      <c r="G19" s="22"/>
      <c r="H19" s="22"/>
      <c r="I19" s="22"/>
      <c r="J19" s="18"/>
    </row>
    <row r="20" spans="1:10" ht="15">
      <c r="A20" s="20" t="s">
        <v>29</v>
      </c>
      <c r="B20" s="21"/>
      <c r="C20" s="20"/>
      <c r="D20" s="22"/>
      <c r="E20" s="22"/>
      <c r="F20" s="20" t="s">
        <v>32</v>
      </c>
      <c r="G20" s="20"/>
      <c r="H20" s="22"/>
      <c r="I20" s="22"/>
      <c r="J20" s="18"/>
    </row>
    <row r="21" spans="1:10" ht="15">
      <c r="A21" s="22"/>
      <c r="C21" s="22"/>
      <c r="D21" s="20"/>
      <c r="E21" s="20"/>
      <c r="F21" s="22"/>
      <c r="G21" s="22"/>
      <c r="H21" s="22"/>
      <c r="I21" s="22"/>
      <c r="J21" s="18"/>
    </row>
    <row r="22" spans="1:10" ht="15">
      <c r="A22" s="22" t="s">
        <v>16</v>
      </c>
      <c r="B22" s="22" t="s">
        <v>0</v>
      </c>
      <c r="C22" s="22" t="s">
        <v>26</v>
      </c>
      <c r="D22" s="22"/>
      <c r="E22" s="22"/>
      <c r="F22" s="22" t="s">
        <v>16</v>
      </c>
      <c r="G22" s="22" t="s">
        <v>0</v>
      </c>
      <c r="H22" s="22" t="s">
        <v>26</v>
      </c>
      <c r="I22" s="22"/>
      <c r="J22" s="18"/>
    </row>
    <row r="23" spans="1:10" ht="15">
      <c r="A23" s="22" t="s">
        <v>33</v>
      </c>
      <c r="B23" s="22" t="s">
        <v>23</v>
      </c>
      <c r="C23" s="23">
        <f>'WK IV m'!C7</f>
        <v>5053.408081302822</v>
      </c>
      <c r="D23" s="22"/>
      <c r="E23" s="22"/>
      <c r="F23" s="22" t="s">
        <v>33</v>
      </c>
      <c r="G23" s="22" t="s">
        <v>42</v>
      </c>
      <c r="H23" s="23">
        <f>'WK IV w'!C23</f>
        <v>4744.652956242415</v>
      </c>
      <c r="I23" s="23"/>
      <c r="J23" s="18"/>
    </row>
    <row r="24" spans="1:10" ht="15">
      <c r="A24" s="22" t="s">
        <v>34</v>
      </c>
      <c r="B24" s="27" t="s">
        <v>41</v>
      </c>
      <c r="C24" s="23">
        <f>'WK IV m'!C11</f>
        <v>4122.575474892709</v>
      </c>
      <c r="D24" s="23"/>
      <c r="E24" s="22"/>
      <c r="F24" s="22" t="s">
        <v>34</v>
      </c>
      <c r="G24" s="22" t="s">
        <v>24</v>
      </c>
      <c r="H24" s="23">
        <f>'WK IV w'!C11</f>
        <v>4739.999395382253</v>
      </c>
      <c r="I24" s="23"/>
      <c r="J24" s="18"/>
    </row>
    <row r="25" spans="1:10" ht="15">
      <c r="A25" s="22" t="s">
        <v>35</v>
      </c>
      <c r="B25" s="27" t="s">
        <v>49</v>
      </c>
      <c r="C25" s="23">
        <f>'WK IV m'!C15</f>
        <v>3797.421457206208</v>
      </c>
      <c r="D25" s="23"/>
      <c r="E25" s="22"/>
      <c r="F25" s="22" t="s">
        <v>35</v>
      </c>
      <c r="G25" s="22" t="s">
        <v>50</v>
      </c>
      <c r="H25" s="23">
        <f>'WK IV w'!C15</f>
        <v>4630.512975927557</v>
      </c>
      <c r="I25" s="23"/>
      <c r="J25" s="18"/>
    </row>
    <row r="26" spans="1:10" ht="15">
      <c r="A26" s="22"/>
      <c r="B26" s="27"/>
      <c r="C26" s="23"/>
      <c r="D26" s="23"/>
      <c r="E26" s="22"/>
      <c r="F26" s="22" t="s">
        <v>36</v>
      </c>
      <c r="G26" s="22" t="s">
        <v>23</v>
      </c>
      <c r="H26" s="23">
        <f>'WK IV w'!C7</f>
        <v>4465.869783472029</v>
      </c>
      <c r="I26" s="23"/>
      <c r="J26" s="18"/>
    </row>
    <row r="27" spans="1:10" ht="15">
      <c r="A27" s="22"/>
      <c r="B27" s="22"/>
      <c r="C27" s="23"/>
      <c r="D27" s="23"/>
      <c r="E27" s="22"/>
      <c r="F27" s="22" t="s">
        <v>37</v>
      </c>
      <c r="G27" s="22" t="s">
        <v>49</v>
      </c>
      <c r="H27" s="23">
        <f>'WK IV w'!C19</f>
        <v>4338.180954737285</v>
      </c>
      <c r="I27" s="23"/>
      <c r="J27" s="18"/>
    </row>
    <row r="28" spans="1:10" ht="15">
      <c r="A28" s="22"/>
      <c r="B28" s="22"/>
      <c r="C28" s="23"/>
      <c r="D28" s="22"/>
      <c r="E28" s="22"/>
      <c r="F28" s="22" t="s">
        <v>38</v>
      </c>
      <c r="G28" s="26" t="s">
        <v>48</v>
      </c>
      <c r="H28" s="23">
        <f>'WK IV w'!C27</f>
        <v>3881.7473236162687</v>
      </c>
      <c r="I28" s="26"/>
      <c r="J28" s="18"/>
    </row>
    <row r="29" spans="1:9" ht="15">
      <c r="A29" s="22"/>
      <c r="B29" s="22"/>
      <c r="C29" s="23"/>
      <c r="D29" s="22"/>
      <c r="E29" s="22"/>
      <c r="F29" s="22"/>
      <c r="G29" s="22"/>
      <c r="H29" s="22"/>
      <c r="I29" s="22"/>
    </row>
    <row r="30" spans="1:10" ht="15">
      <c r="A30" s="22"/>
      <c r="B30" s="22"/>
      <c r="C30" s="23"/>
      <c r="D30" s="22"/>
      <c r="E30" s="22"/>
      <c r="F30" s="22"/>
      <c r="G30" s="22"/>
      <c r="H30" s="22"/>
      <c r="I30" s="22"/>
      <c r="J30" s="18"/>
    </row>
    <row r="31" spans="4:10" ht="15">
      <c r="D31" s="18"/>
      <c r="E31" s="18"/>
      <c r="J31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52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25</v>
      </c>
      <c r="B3" s="21"/>
      <c r="C3" s="20"/>
      <c r="D3" s="20"/>
      <c r="E3" s="20"/>
      <c r="F3" s="20" t="s">
        <v>30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26</v>
      </c>
      <c r="D4" s="22"/>
      <c r="E4" s="22"/>
      <c r="F4" s="22" t="s">
        <v>16</v>
      </c>
      <c r="G4" s="22" t="s">
        <v>0</v>
      </c>
      <c r="H4" s="22" t="s">
        <v>26</v>
      </c>
      <c r="I4" s="22"/>
      <c r="J4" s="18"/>
    </row>
    <row r="5" spans="1:10" ht="15">
      <c r="A5" s="22" t="s">
        <v>33</v>
      </c>
      <c r="B5" s="22" t="s">
        <v>48</v>
      </c>
      <c r="C5" s="23">
        <f>'WK II m'!E7</f>
        <v>807.8668682111752</v>
      </c>
      <c r="D5" s="23"/>
      <c r="E5" s="22"/>
      <c r="F5" s="22"/>
      <c r="G5" s="22"/>
      <c r="H5" s="23"/>
      <c r="I5" s="23"/>
      <c r="J5" s="18"/>
    </row>
    <row r="6" spans="1:10" ht="1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">
      <c r="A7" s="20" t="s">
        <v>28</v>
      </c>
      <c r="B7" s="21"/>
      <c r="C7" s="20"/>
      <c r="D7" s="20"/>
      <c r="E7" s="20"/>
      <c r="F7" s="20" t="s">
        <v>31</v>
      </c>
      <c r="G7" s="20"/>
      <c r="H7" s="22"/>
      <c r="I7" s="22"/>
      <c r="J7" s="18"/>
    </row>
    <row r="8" spans="1:10" ht="15">
      <c r="A8" s="22" t="s">
        <v>16</v>
      </c>
      <c r="B8" s="22" t="s">
        <v>0</v>
      </c>
      <c r="C8" s="22" t="s">
        <v>26</v>
      </c>
      <c r="D8" s="22"/>
      <c r="E8" s="22"/>
      <c r="F8" s="22" t="s">
        <v>16</v>
      </c>
      <c r="G8" s="22" t="s">
        <v>0</v>
      </c>
      <c r="H8" s="22" t="s">
        <v>26</v>
      </c>
      <c r="I8" s="22"/>
      <c r="J8" s="18"/>
    </row>
    <row r="9" spans="1:10" ht="15">
      <c r="A9" s="22" t="s">
        <v>33</v>
      </c>
      <c r="B9" s="22" t="s">
        <v>40</v>
      </c>
      <c r="C9" s="23">
        <f>'WK III m'!E15</f>
        <v>914.5213793212886</v>
      </c>
      <c r="D9" s="23"/>
      <c r="E9" s="22"/>
      <c r="F9" s="22" t="s">
        <v>33</v>
      </c>
      <c r="G9" s="22" t="s">
        <v>45</v>
      </c>
      <c r="H9" s="23">
        <f>'WK III w'!E7</f>
        <v>783.9397984413761</v>
      </c>
      <c r="I9" s="23"/>
      <c r="J9" s="18"/>
    </row>
    <row r="10" spans="1:10" ht="15">
      <c r="A10" s="22" t="s">
        <v>34</v>
      </c>
      <c r="B10" s="22" t="s">
        <v>45</v>
      </c>
      <c r="C10" s="23">
        <f>'WK III m'!E27</f>
        <v>866.4523328257014</v>
      </c>
      <c r="D10" s="23"/>
      <c r="E10" s="22"/>
      <c r="F10" s="22" t="s">
        <v>34</v>
      </c>
      <c r="G10" s="22" t="s">
        <v>43</v>
      </c>
      <c r="H10" s="23">
        <f>'WK III w'!E15</f>
        <v>759.6589064953696</v>
      </c>
      <c r="I10" s="23"/>
      <c r="J10" s="18"/>
    </row>
    <row r="11" spans="1:10" ht="15">
      <c r="A11" s="22" t="s">
        <v>35</v>
      </c>
      <c r="B11" s="22" t="s">
        <v>39</v>
      </c>
      <c r="C11" s="23">
        <f>'WK III m'!E7</f>
        <v>843.6301757142653</v>
      </c>
      <c r="D11" s="23"/>
      <c r="E11" s="22"/>
      <c r="F11" s="22" t="s">
        <v>35</v>
      </c>
      <c r="G11" s="22" t="s">
        <v>41</v>
      </c>
      <c r="H11" s="23">
        <f>'WK III w'!E19</f>
        <v>704.8353561668863</v>
      </c>
      <c r="I11" s="23"/>
      <c r="J11" s="18"/>
    </row>
    <row r="12" spans="1:10" ht="15">
      <c r="A12" s="22" t="s">
        <v>36</v>
      </c>
      <c r="B12" s="22" t="s">
        <v>44</v>
      </c>
      <c r="C12" s="23">
        <f>'WK III m'!E23</f>
        <v>778.4986050622665</v>
      </c>
      <c r="D12" s="23"/>
      <c r="E12" s="22"/>
      <c r="F12" s="22" t="s">
        <v>36</v>
      </c>
      <c r="G12" s="22" t="s">
        <v>49</v>
      </c>
      <c r="H12" s="23">
        <f>'WK III w'!E11</f>
        <v>665.698582459343</v>
      </c>
      <c r="I12" s="23"/>
      <c r="J12" s="18"/>
    </row>
    <row r="13" spans="1:10" ht="15">
      <c r="A13" s="22" t="s">
        <v>37</v>
      </c>
      <c r="B13" s="22" t="s">
        <v>43</v>
      </c>
      <c r="C13" s="23">
        <f>'WK III m'!E11</f>
        <v>676.2461618524967</v>
      </c>
      <c r="D13" s="23"/>
      <c r="E13" s="22"/>
      <c r="F13" s="22"/>
      <c r="G13" s="22"/>
      <c r="H13" s="23"/>
      <c r="I13" s="22"/>
      <c r="J13" s="18"/>
    </row>
    <row r="14" spans="1:10" ht="15">
      <c r="A14" s="22" t="s">
        <v>38</v>
      </c>
      <c r="B14" s="22" t="s">
        <v>49</v>
      </c>
      <c r="C14" s="23">
        <f>'WK III m'!E19</f>
        <v>665.407249500423</v>
      </c>
      <c r="D14" s="22"/>
      <c r="E14" s="22"/>
      <c r="F14" s="22"/>
      <c r="G14" s="22"/>
      <c r="H14" s="23"/>
      <c r="I14" s="22"/>
      <c r="J14" s="18"/>
    </row>
    <row r="15" spans="1:10" ht="15">
      <c r="A15" s="22"/>
      <c r="B15" s="22"/>
      <c r="C15" s="23"/>
      <c r="D15" s="22"/>
      <c r="E15" s="22"/>
      <c r="F15" s="22"/>
      <c r="G15" s="22"/>
      <c r="H15" s="23"/>
      <c r="I15" s="22"/>
      <c r="J15" s="18"/>
    </row>
    <row r="16" spans="1:10" ht="15">
      <c r="A16" s="22"/>
      <c r="B16" s="22"/>
      <c r="C16" s="23"/>
      <c r="D16" s="22"/>
      <c r="E16" s="22"/>
      <c r="F16" s="22"/>
      <c r="G16" s="22"/>
      <c r="H16" s="23"/>
      <c r="I16" s="22"/>
      <c r="J16" s="18"/>
    </row>
    <row r="17" spans="1:10" ht="15">
      <c r="A17" s="20" t="s">
        <v>29</v>
      </c>
      <c r="B17" s="21"/>
      <c r="C17" s="20"/>
      <c r="D17" s="22"/>
      <c r="E17" s="22"/>
      <c r="F17" s="20" t="s">
        <v>32</v>
      </c>
      <c r="G17" s="20"/>
      <c r="H17" s="22"/>
      <c r="I17" s="22"/>
      <c r="J17" s="18"/>
    </row>
    <row r="18" spans="1:10" ht="15">
      <c r="A18" s="22" t="s">
        <v>16</v>
      </c>
      <c r="B18" s="22" t="s">
        <v>0</v>
      </c>
      <c r="C18" s="22" t="s">
        <v>26</v>
      </c>
      <c r="D18" s="22"/>
      <c r="E18" s="22"/>
      <c r="F18" s="22" t="s">
        <v>16</v>
      </c>
      <c r="G18" s="22" t="s">
        <v>0</v>
      </c>
      <c r="H18" s="22" t="s">
        <v>26</v>
      </c>
      <c r="I18" s="22"/>
      <c r="J18" s="18"/>
    </row>
    <row r="19" spans="1:10" ht="15">
      <c r="A19" s="22" t="s">
        <v>33</v>
      </c>
      <c r="B19" s="22" t="s">
        <v>23</v>
      </c>
      <c r="C19" s="23">
        <f>'WK IV m'!E7</f>
        <v>955.907152345743</v>
      </c>
      <c r="D19" s="22"/>
      <c r="E19" s="22"/>
      <c r="F19" s="22" t="s">
        <v>33</v>
      </c>
      <c r="G19" s="22" t="s">
        <v>24</v>
      </c>
      <c r="H19" s="23">
        <f>'WK IV w'!E11</f>
        <v>852.1186222569693</v>
      </c>
      <c r="I19" s="23"/>
      <c r="J19" s="18"/>
    </row>
    <row r="20" spans="1:10" ht="15">
      <c r="A20" s="22" t="s">
        <v>34</v>
      </c>
      <c r="B20" s="27" t="s">
        <v>49</v>
      </c>
      <c r="C20" s="23">
        <f>'WK IV m'!E15</f>
        <v>747.8516919714352</v>
      </c>
      <c r="D20" s="23"/>
      <c r="E20" s="22"/>
      <c r="F20" s="22" t="s">
        <v>34</v>
      </c>
      <c r="G20" s="22" t="s">
        <v>23</v>
      </c>
      <c r="H20" s="23">
        <f>'WK IV w'!E7</f>
        <v>802.8724079620399</v>
      </c>
      <c r="I20" s="23"/>
      <c r="J20" s="18"/>
    </row>
    <row r="21" spans="1:10" ht="15">
      <c r="A21" s="22" t="s">
        <v>35</v>
      </c>
      <c r="B21" s="27" t="s">
        <v>41</v>
      </c>
      <c r="C21" s="23">
        <f>'WK IV m'!E11</f>
        <v>658.3374681888379</v>
      </c>
      <c r="D21" s="23"/>
      <c r="E21" s="22"/>
      <c r="F21" s="22" t="s">
        <v>35</v>
      </c>
      <c r="G21" s="26" t="s">
        <v>48</v>
      </c>
      <c r="H21" s="23">
        <f>'WK IV w'!E27</f>
        <v>800.4235565958053</v>
      </c>
      <c r="I21" s="23"/>
      <c r="J21" s="18"/>
    </row>
    <row r="22" spans="1:10" ht="15">
      <c r="A22" s="22"/>
      <c r="B22" s="22"/>
      <c r="C22" s="23"/>
      <c r="D22" s="23"/>
      <c r="E22" s="22"/>
      <c r="F22" s="22" t="s">
        <v>36</v>
      </c>
      <c r="G22" s="22" t="s">
        <v>50</v>
      </c>
      <c r="H22" s="23">
        <f>'WK IV w'!E15</f>
        <v>775.3101846575778</v>
      </c>
      <c r="I22" s="23"/>
      <c r="J22" s="18"/>
    </row>
    <row r="23" spans="1:10" ht="15">
      <c r="A23" s="22"/>
      <c r="B23" s="27"/>
      <c r="C23" s="23"/>
      <c r="D23" s="23"/>
      <c r="E23" s="22"/>
      <c r="F23" s="22" t="s">
        <v>37</v>
      </c>
      <c r="G23" s="22" t="s">
        <v>42</v>
      </c>
      <c r="H23" s="23">
        <f>'WK IV w'!E23</f>
        <v>760.7786402900806</v>
      </c>
      <c r="I23" s="23"/>
      <c r="J23" s="18"/>
    </row>
    <row r="24" spans="1:10" ht="15">
      <c r="A24" s="22"/>
      <c r="B24" s="22"/>
      <c r="C24" s="23"/>
      <c r="D24" s="22"/>
      <c r="E24" s="22"/>
      <c r="F24" s="22" t="s">
        <v>38</v>
      </c>
      <c r="G24" s="22" t="s">
        <v>49</v>
      </c>
      <c r="H24" s="23">
        <f>'WK IV w'!E19</f>
        <v>694.2052761931959</v>
      </c>
      <c r="I24" s="26"/>
      <c r="J24" s="18"/>
    </row>
    <row r="25" spans="4:10" ht="15">
      <c r="D25" s="18"/>
      <c r="E25" s="18"/>
      <c r="J25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4">
      <selection activeCell="G14" sqref="G14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53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25</v>
      </c>
      <c r="B3" s="21"/>
      <c r="C3" s="20"/>
      <c r="D3" s="20"/>
      <c r="E3" s="20"/>
      <c r="F3" s="20" t="s">
        <v>30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26</v>
      </c>
      <c r="D4" s="22"/>
      <c r="E4" s="22"/>
      <c r="F4" s="22"/>
      <c r="G4" s="22"/>
      <c r="H4" s="22"/>
      <c r="I4" s="22"/>
      <c r="J4" s="18"/>
    </row>
    <row r="5" spans="1:10" ht="15">
      <c r="A5" s="22" t="s">
        <v>33</v>
      </c>
      <c r="B5" s="22" t="s">
        <v>48</v>
      </c>
      <c r="C5" s="23">
        <f>SUM('WK II m'!G7,'WK II m'!E7)</f>
        <v>1694.4501054828652</v>
      </c>
      <c r="D5" s="23"/>
      <c r="E5" s="22"/>
      <c r="F5" s="22"/>
      <c r="G5" s="22"/>
      <c r="H5" s="23"/>
      <c r="I5" s="23"/>
      <c r="J5" s="18"/>
    </row>
    <row r="6" spans="1:10" ht="15">
      <c r="A6" s="22"/>
      <c r="B6" s="22"/>
      <c r="C6" s="23"/>
      <c r="D6" s="22"/>
      <c r="E6" s="22"/>
      <c r="F6" s="22"/>
      <c r="G6" s="22"/>
      <c r="H6" s="23"/>
      <c r="I6" s="22"/>
      <c r="J6" s="18"/>
    </row>
    <row r="7" spans="1:10" ht="15">
      <c r="A7" s="20" t="s">
        <v>28</v>
      </c>
      <c r="B7" s="21"/>
      <c r="C7" s="20"/>
      <c r="D7" s="20"/>
      <c r="E7" s="20"/>
      <c r="F7" s="20" t="s">
        <v>31</v>
      </c>
      <c r="G7" s="20"/>
      <c r="H7" s="22"/>
      <c r="I7" s="22"/>
      <c r="J7" s="18"/>
    </row>
    <row r="8" spans="1:10" ht="15">
      <c r="A8" s="22" t="s">
        <v>16</v>
      </c>
      <c r="B8" s="22" t="s">
        <v>0</v>
      </c>
      <c r="C8" s="22" t="s">
        <v>26</v>
      </c>
      <c r="D8" s="22"/>
      <c r="E8" s="22"/>
      <c r="F8" s="22" t="s">
        <v>16</v>
      </c>
      <c r="G8" s="22" t="s">
        <v>0</v>
      </c>
      <c r="H8" s="22" t="s">
        <v>26</v>
      </c>
      <c r="I8" s="22"/>
      <c r="J8" s="18"/>
    </row>
    <row r="9" spans="1:10" ht="15">
      <c r="A9" s="22" t="s">
        <v>33</v>
      </c>
      <c r="B9" s="22" t="s">
        <v>45</v>
      </c>
      <c r="C9" s="23">
        <f>SUM('WK III m'!E27,'WK III m'!G27)</f>
        <v>1836.653861705321</v>
      </c>
      <c r="D9" s="23"/>
      <c r="E9" s="22"/>
      <c r="F9" s="22" t="s">
        <v>33</v>
      </c>
      <c r="G9" s="22" t="s">
        <v>45</v>
      </c>
      <c r="H9" s="23">
        <f>SUM('WK III w'!E7,'WK III w'!G7)</f>
        <v>1507.53663638604</v>
      </c>
      <c r="I9" s="23"/>
      <c r="J9" s="18"/>
    </row>
    <row r="10" spans="1:10" ht="15">
      <c r="A10" s="22" t="s">
        <v>34</v>
      </c>
      <c r="B10" s="22" t="s">
        <v>40</v>
      </c>
      <c r="C10" s="23">
        <f>SUM('WK III m'!E15,'WK III m'!G15)</f>
        <v>1799.021064790643</v>
      </c>
      <c r="D10" s="23"/>
      <c r="E10" s="22"/>
      <c r="F10" s="22" t="s">
        <v>34</v>
      </c>
      <c r="G10" s="22" t="s">
        <v>43</v>
      </c>
      <c r="H10" s="23">
        <f>SUM('WK III w'!E15,'WK III w'!G15)</f>
        <v>1481.0927777232698</v>
      </c>
      <c r="I10" s="23"/>
      <c r="J10" s="18"/>
    </row>
    <row r="11" spans="1:10" ht="15">
      <c r="A11" s="22" t="s">
        <v>35</v>
      </c>
      <c r="B11" s="22" t="s">
        <v>44</v>
      </c>
      <c r="C11" s="23">
        <f>SUM('WK III m'!E23,'WK III m'!G23)</f>
        <v>1751.5652694679347</v>
      </c>
      <c r="D11" s="23"/>
      <c r="E11" s="22"/>
      <c r="F11" s="22" t="s">
        <v>35</v>
      </c>
      <c r="G11" s="22" t="s">
        <v>41</v>
      </c>
      <c r="H11" s="23">
        <f>SUM('WK III w'!E19,'WK III w'!G19)</f>
        <v>1458.4976344300744</v>
      </c>
      <c r="I11" s="23"/>
      <c r="J11" s="18"/>
    </row>
    <row r="12" spans="1:10" ht="15">
      <c r="A12" s="22" t="s">
        <v>36</v>
      </c>
      <c r="B12" s="22" t="s">
        <v>39</v>
      </c>
      <c r="C12" s="23">
        <f>SUM('WK III m'!E7,'WK III m'!G7)</f>
        <v>1699.6200741276589</v>
      </c>
      <c r="D12" s="23"/>
      <c r="E12" s="22"/>
      <c r="F12" s="22" t="s">
        <v>36</v>
      </c>
      <c r="G12" s="22" t="s">
        <v>49</v>
      </c>
      <c r="H12" s="23">
        <f>SUM('WK III w'!E11,'WK III w'!G11)</f>
        <v>1323.2480747582638</v>
      </c>
      <c r="I12" s="23"/>
      <c r="J12" s="18"/>
    </row>
    <row r="13" spans="1:10" ht="15">
      <c r="A13" s="22" t="s">
        <v>37</v>
      </c>
      <c r="B13" s="22" t="s">
        <v>49</v>
      </c>
      <c r="C13" s="23">
        <f>SUM('WK III m'!E19,'WK III m'!G19)</f>
        <v>1639.0061062811394</v>
      </c>
      <c r="D13" s="23"/>
      <c r="E13" s="22"/>
      <c r="F13" s="22"/>
      <c r="G13" s="22"/>
      <c r="H13" s="23"/>
      <c r="I13" s="22"/>
      <c r="J13" s="18"/>
    </row>
    <row r="14" spans="1:10" ht="15">
      <c r="A14" s="22" t="s">
        <v>38</v>
      </c>
      <c r="B14" s="22" t="s">
        <v>43</v>
      </c>
      <c r="C14" s="23">
        <f>SUM('WK III m'!E11,'WK III m'!G11)</f>
        <v>1534.5254697737355</v>
      </c>
      <c r="D14" s="22"/>
      <c r="E14" s="22"/>
      <c r="F14" s="22"/>
      <c r="G14" s="22"/>
      <c r="H14" s="23"/>
      <c r="I14" s="22"/>
      <c r="J14" s="18"/>
    </row>
    <row r="15" spans="1:10" ht="15">
      <c r="A15" s="22"/>
      <c r="B15" s="22"/>
      <c r="C15" s="23"/>
      <c r="D15" s="22"/>
      <c r="E15" s="22"/>
      <c r="F15" s="22"/>
      <c r="G15" s="22"/>
      <c r="H15" s="23"/>
      <c r="I15" s="22"/>
      <c r="J15" s="18"/>
    </row>
    <row r="16" spans="1:10" ht="15">
      <c r="A16" s="22"/>
      <c r="B16" s="22"/>
      <c r="C16" s="23"/>
      <c r="D16" s="22"/>
      <c r="E16" s="22"/>
      <c r="F16" s="22"/>
      <c r="G16" s="22"/>
      <c r="H16" s="23"/>
      <c r="I16" s="22"/>
      <c r="J16" s="18"/>
    </row>
    <row r="17" spans="1:10" ht="15">
      <c r="A17" s="20" t="s">
        <v>29</v>
      </c>
      <c r="B17" s="21"/>
      <c r="C17" s="20"/>
      <c r="D17" s="22"/>
      <c r="E17" s="22"/>
      <c r="F17" s="20" t="s">
        <v>32</v>
      </c>
      <c r="G17" s="20"/>
      <c r="H17" s="22"/>
      <c r="I17" s="22"/>
      <c r="J17" s="18"/>
    </row>
    <row r="18" spans="1:10" ht="15">
      <c r="A18" s="22" t="s">
        <v>16</v>
      </c>
      <c r="B18" s="22" t="s">
        <v>0</v>
      </c>
      <c r="C18" s="22" t="s">
        <v>26</v>
      </c>
      <c r="D18" s="22"/>
      <c r="E18" s="22"/>
      <c r="F18" s="22" t="s">
        <v>16</v>
      </c>
      <c r="G18" s="22" t="s">
        <v>0</v>
      </c>
      <c r="H18" s="22" t="s">
        <v>26</v>
      </c>
      <c r="I18" s="22"/>
      <c r="J18" s="18"/>
    </row>
    <row r="19" spans="1:10" ht="15">
      <c r="A19" s="22" t="s">
        <v>33</v>
      </c>
      <c r="B19" s="22" t="s">
        <v>23</v>
      </c>
      <c r="C19" s="23">
        <f>SUM('WK IV m'!E7,'WK IV m'!G7)</f>
        <v>1756.1489606321488</v>
      </c>
      <c r="D19" s="22"/>
      <c r="E19" s="22"/>
      <c r="F19" s="22" t="s">
        <v>33</v>
      </c>
      <c r="G19" s="22" t="s">
        <v>24</v>
      </c>
      <c r="H19" s="23">
        <f>SUM('WK IV w'!E11,'WK IV w'!G11)</f>
        <v>1547.523818343125</v>
      </c>
      <c r="I19" s="23"/>
      <c r="J19" s="18"/>
    </row>
    <row r="20" spans="1:10" ht="15">
      <c r="A20" s="22" t="s">
        <v>34</v>
      </c>
      <c r="B20" s="27" t="s">
        <v>49</v>
      </c>
      <c r="C20" s="23">
        <f>SUM('WK IV m'!E15,'WK IV m'!G15)</f>
        <v>1381.5820335580474</v>
      </c>
      <c r="D20" s="23"/>
      <c r="E20" s="22"/>
      <c r="F20" s="22" t="s">
        <v>34</v>
      </c>
      <c r="G20" s="22" t="s">
        <v>23</v>
      </c>
      <c r="H20" s="23">
        <f>SUM('WK IV w'!E7,'WK IV w'!G7)</f>
        <v>1466.3370470436557</v>
      </c>
      <c r="I20" s="23"/>
      <c r="J20" s="18"/>
    </row>
    <row r="21" spans="1:10" ht="15">
      <c r="A21" s="22" t="s">
        <v>35</v>
      </c>
      <c r="B21" s="27" t="s">
        <v>41</v>
      </c>
      <c r="C21" s="23">
        <f>SUM('WK IV m'!E11,'WK IV m'!G11)</f>
        <v>1337.8834543681387</v>
      </c>
      <c r="D21" s="23"/>
      <c r="E21" s="22"/>
      <c r="F21" s="22" t="s">
        <v>35</v>
      </c>
      <c r="G21" s="22" t="s">
        <v>49</v>
      </c>
      <c r="H21" s="23">
        <f>SUM('WK IV w'!E19,'WK IV w'!G19)</f>
        <v>1456.7479123874898</v>
      </c>
      <c r="I21" s="23"/>
      <c r="J21" s="18"/>
    </row>
    <row r="22" spans="1:10" ht="15">
      <c r="A22" s="22"/>
      <c r="B22" s="22"/>
      <c r="C22" s="23"/>
      <c r="D22" s="23"/>
      <c r="E22" s="22"/>
      <c r="F22" s="22" t="s">
        <v>36</v>
      </c>
      <c r="G22" s="22" t="s">
        <v>50</v>
      </c>
      <c r="H22" s="23">
        <f>SUM('WK IV w'!E15,'WK IV w'!G15)</f>
        <v>1404.1105865241802</v>
      </c>
      <c r="I22" s="23"/>
      <c r="J22" s="18"/>
    </row>
    <row r="23" spans="1:10" ht="15">
      <c r="A23" s="22"/>
      <c r="B23" s="27"/>
      <c r="C23" s="23"/>
      <c r="D23" s="23"/>
      <c r="E23" s="22"/>
      <c r="F23" s="22" t="s">
        <v>37</v>
      </c>
      <c r="G23" s="22" t="s">
        <v>42</v>
      </c>
      <c r="H23" s="23">
        <f>SUM('WK IV w'!E23,'WK IV w'!G23)</f>
        <v>1391.682343563986</v>
      </c>
      <c r="I23" s="23"/>
      <c r="J23" s="18"/>
    </row>
    <row r="24" spans="1:10" ht="15">
      <c r="A24" s="22"/>
      <c r="B24" s="22"/>
      <c r="C24" s="23"/>
      <c r="D24" s="22"/>
      <c r="E24" s="22"/>
      <c r="F24" s="22" t="s">
        <v>38</v>
      </c>
      <c r="G24" s="26" t="s">
        <v>48</v>
      </c>
      <c r="H24" s="23">
        <f>SUM('WK IV w'!E27,'WK IV w'!G27)</f>
        <v>1294.8613453315452</v>
      </c>
      <c r="I24" s="26"/>
      <c r="J24" s="18"/>
    </row>
    <row r="25" spans="4:10" ht="15">
      <c r="D25" s="18"/>
      <c r="E25" s="18"/>
      <c r="J25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54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25</v>
      </c>
      <c r="B3" s="21"/>
      <c r="C3" s="20"/>
      <c r="D3" s="20"/>
      <c r="E3" s="20"/>
      <c r="F3" s="20" t="s">
        <v>30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26</v>
      </c>
      <c r="D4" s="22"/>
      <c r="E4" s="22"/>
      <c r="F4" s="22" t="s">
        <v>16</v>
      </c>
      <c r="G4" s="22" t="s">
        <v>0</v>
      </c>
      <c r="H4" s="22" t="s">
        <v>26</v>
      </c>
      <c r="I4" s="22"/>
      <c r="J4" s="18"/>
    </row>
    <row r="5" spans="1:10" ht="15">
      <c r="A5" s="22" t="s">
        <v>33</v>
      </c>
      <c r="B5" s="22" t="s">
        <v>48</v>
      </c>
      <c r="C5" s="23">
        <f>SUM('WK II m'!E7,'WK II m'!G7,'WK II m'!I7)</f>
        <v>2733.1486674869684</v>
      </c>
      <c r="D5" s="23"/>
      <c r="E5" s="22"/>
      <c r="F5" s="22"/>
      <c r="G5" s="22"/>
      <c r="H5" s="23"/>
      <c r="I5" s="23"/>
      <c r="J5" s="18"/>
    </row>
    <row r="6" spans="1:10" ht="15">
      <c r="A6" s="22"/>
      <c r="B6" s="22"/>
      <c r="C6" s="23"/>
      <c r="D6" s="22"/>
      <c r="E6" s="22"/>
      <c r="F6" s="22"/>
      <c r="G6" s="22"/>
      <c r="H6" s="23"/>
      <c r="I6" s="22"/>
      <c r="J6" s="18"/>
    </row>
    <row r="7" spans="1:10" ht="15">
      <c r="A7" s="20" t="s">
        <v>28</v>
      </c>
      <c r="B7" s="21"/>
      <c r="C7" s="20"/>
      <c r="D7" s="20"/>
      <c r="E7" s="20"/>
      <c r="F7" s="20" t="s">
        <v>31</v>
      </c>
      <c r="G7" s="20"/>
      <c r="H7" s="22"/>
      <c r="I7" s="22"/>
      <c r="J7" s="18"/>
    </row>
    <row r="8" spans="1:10" ht="15">
      <c r="A8" s="22" t="s">
        <v>16</v>
      </c>
      <c r="B8" s="22" t="s">
        <v>0</v>
      </c>
      <c r="C8" s="22" t="s">
        <v>26</v>
      </c>
      <c r="D8" s="22"/>
      <c r="E8" s="22"/>
      <c r="F8" s="22" t="s">
        <v>16</v>
      </c>
      <c r="G8" s="22" t="s">
        <v>0</v>
      </c>
      <c r="H8" s="22" t="s">
        <v>26</v>
      </c>
      <c r="I8" s="22"/>
      <c r="J8" s="18"/>
    </row>
    <row r="9" spans="1:10" ht="15">
      <c r="A9" s="22" t="s">
        <v>33</v>
      </c>
      <c r="B9" s="22" t="s">
        <v>45</v>
      </c>
      <c r="C9" s="23">
        <f>SUM('WK III m'!I27,'WK III m'!G27,'WK III m'!E27)</f>
        <v>2817.8904027528765</v>
      </c>
      <c r="D9" s="23"/>
      <c r="E9" s="22"/>
      <c r="F9" s="22" t="s">
        <v>33</v>
      </c>
      <c r="G9" s="22" t="s">
        <v>45</v>
      </c>
      <c r="H9" s="23">
        <f>SUM('WK III w'!I7,'WK III w'!G7,'WK III w'!E7)</f>
        <v>2428.5208708556856</v>
      </c>
      <c r="I9" s="23"/>
      <c r="J9" s="18"/>
    </row>
    <row r="10" spans="1:10" ht="15">
      <c r="A10" s="22" t="s">
        <v>34</v>
      </c>
      <c r="B10" s="22" t="s">
        <v>44</v>
      </c>
      <c r="C10" s="23">
        <f>SUM('WK III m'!I23,'WK III m'!G23,'WK III m'!E23)</f>
        <v>2737.766341280316</v>
      </c>
      <c r="D10" s="23"/>
      <c r="E10" s="22"/>
      <c r="F10" s="22" t="s">
        <v>34</v>
      </c>
      <c r="G10" s="22" t="s">
        <v>41</v>
      </c>
      <c r="H10" s="23">
        <f>SUM('WK III w'!I19,'WK III w'!G19,'WK III w'!E19)</f>
        <v>2331.5214349497337</v>
      </c>
      <c r="I10" s="23"/>
      <c r="J10" s="18"/>
    </row>
    <row r="11" spans="1:10" ht="15">
      <c r="A11" s="22" t="s">
        <v>35</v>
      </c>
      <c r="B11" s="22" t="s">
        <v>40</v>
      </c>
      <c r="C11" s="23">
        <f>SUM('WK III m'!I15,'WK III m'!G15,'WK III m'!E15)</f>
        <v>2643.376354532854</v>
      </c>
      <c r="D11" s="23"/>
      <c r="E11" s="22"/>
      <c r="F11" s="22" t="s">
        <v>35</v>
      </c>
      <c r="G11" s="22" t="s">
        <v>43</v>
      </c>
      <c r="H11" s="23">
        <f>SUM('WK III w'!I15,'WK III w'!G15,'WK III w'!E15)</f>
        <v>2219.506780027858</v>
      </c>
      <c r="I11" s="23"/>
      <c r="J11" s="18"/>
    </row>
    <row r="12" spans="1:10" ht="15">
      <c r="A12" s="22" t="s">
        <v>36</v>
      </c>
      <c r="B12" s="22" t="s">
        <v>39</v>
      </c>
      <c r="C12" s="23">
        <f>SUM('WK III m'!I7,'WK III m'!G7,'WK III m'!E7)</f>
        <v>2607.8219544497792</v>
      </c>
      <c r="D12" s="23"/>
      <c r="E12" s="22"/>
      <c r="F12" s="22" t="s">
        <v>36</v>
      </c>
      <c r="G12" s="22" t="s">
        <v>49</v>
      </c>
      <c r="H12" s="23">
        <f>SUM('WK III w'!I11,'WK III w'!G11,'WK III w'!E11)</f>
        <v>2070.6134235613704</v>
      </c>
      <c r="I12" s="23"/>
      <c r="J12" s="18"/>
    </row>
    <row r="13" spans="1:10" ht="15">
      <c r="A13" s="22" t="s">
        <v>37</v>
      </c>
      <c r="B13" s="22" t="s">
        <v>49</v>
      </c>
      <c r="C13" s="23">
        <f>SUM('WK III m'!I19,'WK III m'!G19,'WK III m'!E19)</f>
        <v>2501.426683125913</v>
      </c>
      <c r="D13" s="23"/>
      <c r="E13" s="22"/>
      <c r="F13" s="22"/>
      <c r="G13" s="22"/>
      <c r="H13" s="23"/>
      <c r="I13" s="22"/>
      <c r="J13" s="18"/>
    </row>
    <row r="14" spans="1:10" ht="15">
      <c r="A14" s="22" t="s">
        <v>38</v>
      </c>
      <c r="B14" s="22" t="s">
        <v>43</v>
      </c>
      <c r="C14" s="23">
        <f>SUM('WK III m'!I11,'WK III m'!G11,'WK III m'!E11)</f>
        <v>2304.7997581003015</v>
      </c>
      <c r="D14" s="22"/>
      <c r="E14" s="22"/>
      <c r="F14" s="22"/>
      <c r="G14" s="22"/>
      <c r="H14" s="23"/>
      <c r="I14" s="22"/>
      <c r="J14" s="18"/>
    </row>
    <row r="15" spans="1:10" ht="15">
      <c r="A15" s="22"/>
      <c r="B15" s="22"/>
      <c r="C15" s="23"/>
      <c r="D15" s="22"/>
      <c r="E15" s="22"/>
      <c r="F15" s="22"/>
      <c r="G15" s="22"/>
      <c r="H15" s="23"/>
      <c r="I15" s="22"/>
      <c r="J15" s="18"/>
    </row>
    <row r="16" spans="1:10" ht="15">
      <c r="A16" s="22"/>
      <c r="B16" s="22"/>
      <c r="C16" s="23"/>
      <c r="D16" s="22"/>
      <c r="E16" s="22"/>
      <c r="F16" s="22"/>
      <c r="G16" s="22"/>
      <c r="H16" s="23"/>
      <c r="I16" s="22"/>
      <c r="J16" s="18"/>
    </row>
    <row r="17" spans="1:10" ht="15">
      <c r="A17" s="20" t="s">
        <v>29</v>
      </c>
      <c r="B17" s="21"/>
      <c r="C17" s="20"/>
      <c r="D17" s="22"/>
      <c r="E17" s="22"/>
      <c r="F17" s="20" t="s">
        <v>32</v>
      </c>
      <c r="G17" s="20"/>
      <c r="H17" s="22"/>
      <c r="I17" s="22"/>
      <c r="J17" s="18"/>
    </row>
    <row r="18" spans="1:10" ht="15">
      <c r="A18" s="22" t="s">
        <v>16</v>
      </c>
      <c r="B18" s="22" t="s">
        <v>0</v>
      </c>
      <c r="C18" s="22" t="s">
        <v>26</v>
      </c>
      <c r="D18" s="22"/>
      <c r="E18" s="22"/>
      <c r="F18" s="22" t="s">
        <v>16</v>
      </c>
      <c r="G18" s="22" t="s">
        <v>0</v>
      </c>
      <c r="H18" s="22" t="s">
        <v>26</v>
      </c>
      <c r="I18" s="22"/>
      <c r="J18" s="18"/>
    </row>
    <row r="19" spans="1:10" ht="15">
      <c r="A19" s="22" t="s">
        <v>33</v>
      </c>
      <c r="B19" s="22" t="s">
        <v>23</v>
      </c>
      <c r="C19" s="23">
        <f>SUM('WK IV m'!E7,'WK IV m'!G15,'WK IV m'!I7)</f>
        <v>2268.3583294103328</v>
      </c>
      <c r="D19" s="22"/>
      <c r="E19" s="22"/>
      <c r="F19" s="22" t="s">
        <v>33</v>
      </c>
      <c r="G19" s="22" t="s">
        <v>50</v>
      </c>
      <c r="H19" s="23">
        <f>SUM('WK IV w'!E15,'WK IV w'!G15,'WK IV w'!I15)</f>
        <v>2350.655668964966</v>
      </c>
      <c r="I19" s="23"/>
      <c r="J19" s="18"/>
    </row>
    <row r="20" spans="1:10" ht="15">
      <c r="A20" s="22" t="s">
        <v>34</v>
      </c>
      <c r="B20" s="27" t="s">
        <v>49</v>
      </c>
      <c r="C20" s="23">
        <f>SUM('WK IV m'!E15,'WK IV m'!G15,'WK IV m'!I15)</f>
        <v>1985.2700476699886</v>
      </c>
      <c r="D20" s="23"/>
      <c r="E20" s="22"/>
      <c r="F20" s="22" t="s">
        <v>34</v>
      </c>
      <c r="G20" s="22" t="s">
        <v>49</v>
      </c>
      <c r="H20" s="23">
        <f>SUM('WK IV w'!E19,'WK IV w'!G19,'WK IV w'!I19)</f>
        <v>2318.2026654061774</v>
      </c>
      <c r="I20" s="23"/>
      <c r="J20" s="18"/>
    </row>
    <row r="21" spans="1:10" ht="15">
      <c r="A21" s="22" t="s">
        <v>35</v>
      </c>
      <c r="B21" s="27" t="s">
        <v>41</v>
      </c>
      <c r="C21" s="23">
        <f>SUM('WK IV m'!E11,'WK IV m'!G11,'WK IV m'!I11)</f>
        <v>1893.6831951372237</v>
      </c>
      <c r="D21" s="23"/>
      <c r="E21" s="22"/>
      <c r="F21" s="22" t="s">
        <v>35</v>
      </c>
      <c r="G21" s="22" t="s">
        <v>24</v>
      </c>
      <c r="H21" s="23">
        <f>SUM('WK IV w'!E11,'WK IV w'!G11,'WK IV w'!I11)</f>
        <v>2303.155922897075</v>
      </c>
      <c r="I21" s="23"/>
      <c r="J21" s="18"/>
    </row>
    <row r="22" spans="1:10" ht="15">
      <c r="A22" s="22"/>
      <c r="B22" s="22"/>
      <c r="C22" s="23"/>
      <c r="D22" s="23"/>
      <c r="E22" s="22"/>
      <c r="F22" s="22" t="s">
        <v>36</v>
      </c>
      <c r="G22" s="22" t="s">
        <v>42</v>
      </c>
      <c r="H22" s="23">
        <f>SUM('WK IV w'!E23,'WK IV w'!G23,'WK IV w'!I23)</f>
        <v>2243.10181087951</v>
      </c>
      <c r="I22" s="23"/>
      <c r="J22" s="18"/>
    </row>
    <row r="23" spans="1:10" ht="15">
      <c r="A23" s="22"/>
      <c r="B23" s="27"/>
      <c r="C23" s="23"/>
      <c r="D23" s="23"/>
      <c r="E23" s="22"/>
      <c r="F23" s="22" t="s">
        <v>37</v>
      </c>
      <c r="G23" s="22" t="s">
        <v>23</v>
      </c>
      <c r="H23" s="23">
        <f>SUM('WK IV w'!E7,'WK IV w'!G7,'WK IV w'!I7)</f>
        <v>2213.4589107329516</v>
      </c>
      <c r="I23" s="23"/>
      <c r="J23" s="18"/>
    </row>
    <row r="24" spans="1:10" ht="15">
      <c r="A24" s="22"/>
      <c r="B24" s="22"/>
      <c r="C24" s="23"/>
      <c r="D24" s="22"/>
      <c r="E24" s="22"/>
      <c r="F24" s="22" t="s">
        <v>38</v>
      </c>
      <c r="G24" s="26" t="s">
        <v>48</v>
      </c>
      <c r="H24" s="23">
        <f>SUM('WK IV w'!E27,'WK IV w'!G27,'WK IV w'!I27)</f>
        <v>1916.7326474507895</v>
      </c>
      <c r="I24" s="26"/>
      <c r="J24" s="18"/>
    </row>
    <row r="25" spans="4:10" ht="15">
      <c r="D25" s="18"/>
      <c r="E25" s="18"/>
      <c r="J25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LK</cp:lastModifiedBy>
  <cp:lastPrinted>2023-05-23T11:38:00Z</cp:lastPrinted>
  <dcterms:created xsi:type="dcterms:W3CDTF">2011-04-22T18:02:58Z</dcterms:created>
  <dcterms:modified xsi:type="dcterms:W3CDTF">2023-05-23T14:24:11Z</dcterms:modified>
  <cp:category/>
  <cp:version/>
  <cp:contentType/>
  <cp:contentStatus/>
</cp:coreProperties>
</file>